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15" yWindow="1200" windowWidth="16860" windowHeight="13245" firstSheet="2" activeTab="5"/>
  </bookViews>
  <sheets>
    <sheet name="NIH_sal_cap_FT_acad" sheetId="1" r:id="rId1"/>
    <sheet name="NIH sal cap FT 12 mo" sheetId="2" r:id="rId2"/>
    <sheet name="NIH sal cap PT acad" sheetId="3" r:id="rId3"/>
    <sheet name="NIH sal cap PT 12 mo" sheetId="4" r:id="rId4"/>
    <sheet name="Academic Salary Paid over 12" sheetId="7" r:id="rId5"/>
    <sheet name="NIH sal cap FT acad pd over 12" sheetId="5" r:id="rId6"/>
    <sheet name="NIH cap multi accts" sheetId="6" r:id="rId7"/>
  </sheets>
  <definedNames>
    <definedName name="_xlnm.Print_Area" localSheetId="5">'NIH sal cap FT acad pd over 12'!$A$1:$J$36</definedName>
    <definedName name="_xlnm.Print_Area" localSheetId="0">NIH_sal_cap_FT_acad!$A$1:$D$68</definedName>
  </definedNames>
  <calcPr calcId="125725"/>
</workbook>
</file>

<file path=xl/calcChain.xml><?xml version="1.0" encoding="utf-8"?>
<calcChain xmlns="http://schemas.openxmlformats.org/spreadsheetml/2006/main">
  <c r="E36" i="5"/>
  <c r="D36"/>
  <c r="E34"/>
  <c r="D34"/>
  <c r="D24"/>
  <c r="D30" s="1"/>
  <c r="E30" s="1"/>
  <c r="C24"/>
  <c r="D32" s="1"/>
  <c r="E32" s="1"/>
  <c r="B24"/>
  <c r="E42" i="7"/>
  <c r="D42"/>
  <c r="E40"/>
  <c r="D40"/>
  <c r="E39"/>
  <c r="E38"/>
  <c r="E37"/>
  <c r="E36"/>
  <c r="E34"/>
  <c r="D39"/>
  <c r="D37"/>
  <c r="D38"/>
  <c r="D36"/>
  <c r="D34"/>
  <c r="D30"/>
  <c r="C30"/>
  <c r="B30"/>
  <c r="A14" i="2"/>
  <c r="A13" i="3"/>
  <c r="B14" i="4"/>
  <c r="B23" s="1"/>
  <c r="B26" s="1"/>
  <c r="A14"/>
  <c r="B13" i="3"/>
  <c r="B14" i="2"/>
  <c r="C36" i="6"/>
  <c r="D31"/>
  <c r="E31" s="1"/>
  <c r="D30"/>
  <c r="E30" s="1"/>
  <c r="D29"/>
  <c r="E29" s="1"/>
  <c r="D28"/>
  <c r="E28" s="1"/>
  <c r="D27"/>
  <c r="E27" s="1"/>
  <c r="D26"/>
  <c r="E26" s="1"/>
  <c r="D25"/>
  <c r="E25" s="1"/>
  <c r="D24"/>
  <c r="E24" s="1"/>
  <c r="D23"/>
  <c r="E23" s="1"/>
  <c r="D22"/>
  <c r="E22" s="1"/>
  <c r="D21"/>
  <c r="E21" s="1"/>
  <c r="D20"/>
  <c r="E20" s="1"/>
  <c r="D19"/>
  <c r="E19" s="1"/>
  <c r="D18"/>
  <c r="E18" s="1"/>
  <c r="D17"/>
  <c r="E17" s="1"/>
  <c r="D16"/>
  <c r="E16" s="1"/>
  <c r="D15"/>
  <c r="E15" s="1"/>
  <c r="D14"/>
  <c r="E14" s="1"/>
  <c r="D13"/>
  <c r="E13" s="1"/>
  <c r="D12"/>
  <c r="E12" s="1"/>
  <c r="E36" s="1"/>
  <c r="C37" i="4"/>
  <c r="C44" s="1"/>
  <c r="D28" i="5" l="1"/>
  <c r="E28" s="1"/>
  <c r="D31"/>
  <c r="E31" s="1"/>
  <c r="B24" i="4"/>
  <c r="F12" i="6"/>
  <c r="F14"/>
  <c r="G14" s="1"/>
  <c r="F15"/>
  <c r="G15" s="1"/>
  <c r="F16"/>
  <c r="G16" s="1"/>
  <c r="F17"/>
  <c r="G17" s="1"/>
  <c r="F19"/>
  <c r="G19" s="1"/>
  <c r="F20"/>
  <c r="G20" s="1"/>
  <c r="F21"/>
  <c r="G21" s="1"/>
  <c r="F22"/>
  <c r="G22" s="1"/>
  <c r="F23"/>
  <c r="G23" s="1"/>
  <c r="F24"/>
  <c r="G24" s="1"/>
  <c r="F25"/>
  <c r="G25" s="1"/>
  <c r="F26"/>
  <c r="G26" s="1"/>
  <c r="F27"/>
  <c r="G27" s="1"/>
  <c r="F28"/>
  <c r="G28" s="1"/>
  <c r="F29"/>
  <c r="G29" s="1"/>
  <c r="F30"/>
  <c r="G30" s="1"/>
  <c r="F31"/>
  <c r="G31" s="1"/>
  <c r="F13"/>
  <c r="G13" s="1"/>
  <c r="F18"/>
  <c r="G18" s="1"/>
  <c r="D44" i="4"/>
  <c r="D49" s="1"/>
  <c r="C45"/>
  <c r="D45" s="1"/>
  <c r="B27"/>
  <c r="B29" s="1"/>
  <c r="D33" i="5" l="1"/>
  <c r="E33" s="1"/>
  <c r="F34" i="6"/>
  <c r="E34" s="1"/>
  <c r="G12"/>
  <c r="G34" s="1"/>
  <c r="C47" i="4"/>
  <c r="D47" s="1"/>
  <c r="C43" i="3"/>
  <c r="C40"/>
  <c r="C48" s="1"/>
  <c r="B20"/>
  <c r="B14"/>
  <c r="B16" s="1"/>
  <c r="C42" i="2"/>
  <c r="D42" s="1"/>
  <c r="C41"/>
  <c r="C44" s="1"/>
  <c r="D44" s="1"/>
  <c r="B23"/>
  <c r="B26" s="1"/>
  <c r="B22"/>
  <c r="B25" s="1"/>
  <c r="D48" i="3" l="1"/>
  <c r="D53" s="1"/>
  <c r="B26"/>
  <c r="B29" s="1"/>
  <c r="B27"/>
  <c r="B30" s="1"/>
  <c r="C49"/>
  <c r="D49" s="1"/>
  <c r="B28" i="2"/>
  <c r="D41"/>
  <c r="D46" s="1"/>
  <c r="B14" i="1"/>
  <c r="B25" s="1"/>
  <c r="B18"/>
  <c r="C37"/>
  <c r="C45" s="1"/>
  <c r="C41"/>
  <c r="B32" i="3" l="1"/>
  <c r="B30" i="1"/>
  <c r="C51" i="3"/>
  <c r="D51" s="1"/>
  <c r="D45" i="1"/>
  <c r="C48"/>
  <c r="D48" s="1"/>
  <c r="C46"/>
  <c r="D46" s="1"/>
  <c r="B27"/>
  <c r="B28"/>
  <c r="B24"/>
  <c r="D50" l="1"/>
</calcChain>
</file>

<file path=xl/sharedStrings.xml><?xml version="1.0" encoding="utf-8"?>
<sst xmlns="http://schemas.openxmlformats.org/spreadsheetml/2006/main" count="328" uniqueCount="186">
  <si>
    <r>
      <t xml:space="preserve">Note 1:  </t>
    </r>
    <r>
      <rPr>
        <sz val="10"/>
        <rFont val="NewCenturySchlbk"/>
      </rPr>
      <t>Sabbatical leave is not pay for work, hence is not in %FTE and should not be included in above calculations.</t>
    </r>
  </si>
  <si>
    <r>
      <t xml:space="preserve">Note 2:  </t>
    </r>
    <r>
      <rPr>
        <sz val="10"/>
        <rFont val="NewCenturySchlbk"/>
      </rPr>
      <t xml:space="preserve">In order to properly reflect the cost of effort in the F&amp;A (indirect) cost calculations when a salary is  </t>
    </r>
  </si>
  <si>
    <r>
      <t xml:space="preserve">Note 3:  </t>
    </r>
    <r>
      <rPr>
        <sz val="10"/>
        <rFont val="NewCenturySchlbk"/>
      </rPr>
      <t xml:space="preserve">For faculty on an academic year appointment (e.g. 9 or 10 months), the above calculation shows what </t>
    </r>
    <r>
      <rPr>
        <b/>
        <sz val="10"/>
        <rFont val="NewCenturySchlbk"/>
      </rPr>
      <t xml:space="preserve"> </t>
    </r>
  </si>
  <si>
    <t>capped, the salary above the cap must be identified in the accounting system.  This is accomplished in Labor Distribution. If you must make a journal entry to correct an error in application of the Cap you must use the "Unallowed Salary Over Cap" Expenditure Type - 51190.</t>
  </si>
  <si>
    <t xml:space="preserve">should be charged to the sponsored project account, cost sharing account, and account receiving the Unallowed Exp Type charge during </t>
  </si>
  <si>
    <t>Person's % FTE direct charged to project with salary cap (XX%)</t>
  </si>
  <si>
    <t>Person's committed cost sharing % FTE on project with cap (XX%)</t>
  </si>
  <si>
    <t>Percentage to</t>
  </si>
  <si>
    <t>Amount per pay period direct charged to capped project</t>
  </si>
  <si>
    <t>Amount per pay period cost shared on capped project</t>
  </si>
  <si>
    <t xml:space="preserve">Amount per pay period over the cap for direct plus cost shared effort </t>
  </si>
  <si>
    <t>Total % should = sum of % effort proposed on grant and cost shared</t>
  </si>
  <si>
    <t xml:space="preserve">(may need to check </t>
  </si>
  <si>
    <t>rounding of %'s)</t>
  </si>
  <si>
    <t xml:space="preserve">each month for which their is effort charged to the project.  The faculty member may elect to be paid over a 12 month period.  </t>
  </si>
  <si>
    <t xml:space="preserve">When this occurs, the operating budget or other nonsponsored account is adjusted as described in the Examples/Templates for </t>
  </si>
  <si>
    <t>Academic Year Salary Paid Over 12 Months on the Controller's Office Resource Page - Tools and Checklists.</t>
  </si>
  <si>
    <t>Note 4: Use NIH_sal_cap_multi_accounts template to calculate percentages for many account lines and awards at once.</t>
  </si>
  <si>
    <t>The amount over the cap is charged to Expenditure Type 51190 (Unallowed Salary Over Cap).</t>
  </si>
  <si>
    <t>enter in LD</t>
  </si>
  <si>
    <t xml:space="preserve">            (Charge to nonsponsored PTA, Unallowed Exp Type 51190)</t>
  </si>
  <si>
    <t>NIH Cap calculation for full time person with less than 12 month appointment</t>
  </si>
  <si>
    <t xml:space="preserve">This Excel template shows an example and provides a calculation program for determining the amount that </t>
  </si>
  <si>
    <t xml:space="preserve">can be charged to an NIH project under the cap.  The examples uses a cap of $125,000.  The actual </t>
  </si>
  <si>
    <t xml:space="preserve">applicable NIH cap and actual applicable data for the  individual should be input in the appropriate gray box   </t>
  </si>
  <si>
    <t xml:space="preserve">below. Check grant/contract award and RPH 3.8 for applicable salary cap.  For further information see </t>
  </si>
  <si>
    <t xml:space="preserve">Research Policy Handbook Chapter 3.8 (http://www.stanford.edu/dept/DoR/rph/3-8.html) and </t>
  </si>
  <si>
    <t>Salary Caps Resource page  (http://www.stanford.edu/dept/DoR/Resources/salcap.html)</t>
  </si>
  <si>
    <t>Example of Calculating the amount chargeable to NIH project if salary is over agency cap:</t>
  </si>
  <si>
    <t>Facts:</t>
  </si>
  <si>
    <t>Example</t>
  </si>
  <si>
    <t>Capped monthly salary (Salary cap/ 12 months)</t>
  </si>
  <si>
    <t>SU base salary (for period of appointment)</t>
  </si>
  <si>
    <t>Months in appointment (9,10,11)</t>
  </si>
  <si>
    <t>SU monthly salary (SU salary / months in appointment)</t>
  </si>
  <si>
    <t>NIH project direct-charged effort % FTE (Full Time Equivalent)</t>
  </si>
  <si>
    <t>NIH project cost shared effort % FTE</t>
  </si>
  <si>
    <t>Capped salary charge calculation for months of appointment:</t>
  </si>
  <si>
    <t>"Annual" salary chargeable to NIH account</t>
  </si>
  <si>
    <t xml:space="preserve">"Annual" salary chargeable to cost share account </t>
  </si>
  <si>
    <t>Salary chargeable to NIH account per pay period</t>
  </si>
  <si>
    <t>Salary chargeable to cost share account per pay period</t>
  </si>
  <si>
    <t xml:space="preserve">Salary over the cap for direct plus cost shared effort </t>
  </si>
  <si>
    <t xml:space="preserve">  </t>
  </si>
  <si>
    <t>Template for calculation (See notes below):</t>
  </si>
  <si>
    <t>Use results ONLY if line 41 exceeds line 37, meaning SU salary rate exceeds cap</t>
  </si>
  <si>
    <t>Enter data below:</t>
  </si>
  <si>
    <t>Fill in shaded box-</t>
  </si>
  <si>
    <t>NIH salary cap (XXX,XXX)</t>
  </si>
  <si>
    <t>formulas will calculate</t>
  </si>
  <si>
    <t>NIH monthly salary cap (annual cap /12)</t>
  </si>
  <si>
    <t>based on this data.</t>
  </si>
  <si>
    <t>Stanford base salary (XXX,XXX)</t>
  </si>
  <si>
    <t>Months of appointment for SU base salary (i.e., 9 or 10 months)</t>
  </si>
  <si>
    <t>Stanford monthly salary</t>
  </si>
  <si>
    <t>NIH Cap calculation for full time person with 12 month appointment</t>
  </si>
  <si>
    <t>Example 1</t>
  </si>
  <si>
    <t>SU base salary</t>
  </si>
  <si>
    <t>NIH project direct-charged effort % FTE</t>
  </si>
  <si>
    <t>Capped salary charge calculation:</t>
  </si>
  <si>
    <t>Annualized salary chargeable to NIH account</t>
  </si>
  <si>
    <t>Annualized salary chargeable to cost share account</t>
  </si>
  <si>
    <t>Use results ONLY if line 36 exceeds line 34, meaning SU salary rate exceeds cap</t>
  </si>
  <si>
    <t>Employee name:</t>
  </si>
  <si>
    <t>capped, the salary above the cap must be identified in the accounting system.  This is accomplished in the Labor Distribution. If you must make a journal entry to correct an error in application of the cap use the "unallowed salary over cap" expenditure type - 51190.</t>
  </si>
  <si>
    <r>
      <t xml:space="preserve">Note 3: </t>
    </r>
    <r>
      <rPr>
        <sz val="10"/>
        <rFont val="NewCenturySchlbk"/>
      </rPr>
      <t>Use NIH_sal_cap_multi_accounts template to calculate percentages for many account lines and awards at once.</t>
    </r>
  </si>
  <si>
    <t>NIH Cap calculation for part time person with less than 12 month appointment</t>
  </si>
  <si>
    <t>Example of Calculating the amount per pay period chargeable to NIH project if salary is over agency cap:</t>
  </si>
  <si>
    <t xml:space="preserve">Example </t>
  </si>
  <si>
    <t>Capped monthly 100% FTE salary (Salary cap/ 12 months)</t>
  </si>
  <si>
    <t>Percent of full time</t>
  </si>
  <si>
    <t xml:space="preserve">Monthly cap for actual FTE % </t>
  </si>
  <si>
    <t>SU base salary (for the period of the appointment at part-time FTE %)</t>
  </si>
  <si>
    <t>Use results ONLY if line 43 exceeds line 40, meaning SU salary rate exceeds cap</t>
  </si>
  <si>
    <t>Percent of full time of person (format is XX%)</t>
  </si>
  <si>
    <t>NIH salary cap for 100% FTE ($XXX,XXX)</t>
  </si>
  <si>
    <t>NIH monthly salary cap at person's FTE</t>
  </si>
  <si>
    <t>Stanford base salary at person's FTE (XXX,XXX)</t>
  </si>
  <si>
    <t>SU monthly salary</t>
  </si>
  <si>
    <r>
      <t xml:space="preserve">Note 3:  </t>
    </r>
    <r>
      <rPr>
        <sz val="10"/>
        <rFont val="NewCenturySchlbk"/>
      </rPr>
      <t xml:space="preserve">For faculty on an academic year appointment (e.g. 9 or 10 months), the above calculation shows what  </t>
    </r>
  </si>
  <si>
    <t xml:space="preserve">should be charged to the sponsored project account, cost sharing account, and account receiving the Unallowed charge during </t>
  </si>
  <si>
    <t>NIH Cap calculations for part time person with 12 month appointment</t>
  </si>
  <si>
    <t xml:space="preserve">This Excel template shows an example and provides a calculation program for determining  </t>
  </si>
  <si>
    <t xml:space="preserve">the amount that can be charged to an NIH project under the cap.  The examples </t>
  </si>
  <si>
    <t xml:space="preserve">uses a cap of $125,000.  The actual applicable NIH cap and actual applicable data for the   </t>
  </si>
  <si>
    <t xml:space="preserve">individual should be input in the appropriate gray box below.  Check grant/contract </t>
  </si>
  <si>
    <t xml:space="preserve">award and RPH 3.8 for applicable salary cap.  For further information see Research Policy </t>
  </si>
  <si>
    <t>Handbook Chapter 3.8 (http://www.stanford.edu/dept/DoR/rph/3-8.html) and Salary Caps</t>
  </si>
  <si>
    <t xml:space="preserve">Resource page  (http://www.stanford.edu/dept/DoR/Resources/salcap.html) </t>
  </si>
  <si>
    <t>SU base salary (for the part-time appointment)</t>
  </si>
  <si>
    <t>Capped salary charge calculation for part-time appointment:</t>
  </si>
  <si>
    <t>Use results ONLY if line 39 exceeds line 37, meaning SU salary rate exceeds cap</t>
  </si>
  <si>
    <t>Employee Name:</t>
  </si>
  <si>
    <t>NIH salary cap for 100% FTE (XXX,XXX)</t>
  </si>
  <si>
    <t>NIH salary cap (at person's FTE)</t>
  </si>
  <si>
    <t>Note 1:  Sabbatical leave is not pay for work, hence is not in %FTE and should not be included in above calculations.</t>
  </si>
  <si>
    <t xml:space="preserve">Note 2:  In order to properly reflect the cost of effort in the F&amp;A (indirect) cost calculations when a salary is  </t>
  </si>
  <si>
    <t>capped, the salary above the cap must be identified in the accounting system.  This is accomplished in Labor Distribution.  If you must make a journal entry to correct an error in application of the cap, you must must use the "Unallowed Salary Over Cap" E</t>
  </si>
  <si>
    <t>Note 3: Use NIH_sal_cap_multi_accounts template to calculate percentages for many account lines and awards at once.</t>
  </si>
  <si>
    <t>This template calculates percentages to be entered in Labor Distribution (LD) for an individual on an academic year appointment</t>
  </si>
  <si>
    <t xml:space="preserve">who has elected to be paid over 12 months. Proper allocation requires that effort be charged to restricted accounts (PTAs) as "earned" not as paid. </t>
  </si>
  <si>
    <t xml:space="preserve">This means the appropriate effort percentage (adjusted for the NIH salary cap if needed, see below) is charged to restricted accounts (PTAs) during the </t>
  </si>
  <si>
    <t xml:space="preserve">academic year, and nothing is charged to them during the "off quarter" (summer). This is accomplished through the use of an offset account (PTA). </t>
  </si>
  <si>
    <t>The calculation work sheet determines the percentages to be entered during the academic year. During the summer, 100% of the salary paid</t>
  </si>
  <si>
    <t>is charged to the "offset" account. The offset account is the designated PTA (usually an operating budget account) which is charged "less"</t>
  </si>
  <si>
    <t>during the academic year while restricted accounts(PTAs) are charged based on the salary earned, rather than the salary paid.</t>
  </si>
  <si>
    <r>
      <t>Note</t>
    </r>
    <r>
      <rPr>
        <sz val="10"/>
        <rFont val="NewCenturySchlbk"/>
      </rPr>
      <t xml:space="preserve">, if the sum of the percentage of effort devoted to restricted accounts (sponsored or other accounts requiring careful allocation) </t>
    </r>
  </si>
  <si>
    <t>exceeds the ratio of the months of appointment/12, the calculation of the offset account amount would result in a negative percentage.</t>
  </si>
  <si>
    <t xml:space="preserve">LD does not allow negative entries. Accordingly, this method will not work for someone on a 9-month appointment, </t>
  </si>
  <si>
    <t xml:space="preserve">paid over 12 months (9/12 = 75%) and working more than 75% on sponsored or other restricted activities. If this case occurs, </t>
  </si>
  <si>
    <t>please contact the Labor Distribution Coordinator in the Controller’s Office at LD_coordinator1@lists.stanford.edu  for assistance.</t>
  </si>
  <si>
    <t>If restricted accounts (PTAs) stop and start during the year you can add new lines to determine the academic year effect for the remaining months.</t>
  </si>
  <si>
    <t xml:space="preserve">The spreadsheet considers the effect of the salary cap.  This template works with the same principal as the individual award templates </t>
  </si>
  <si>
    <t>related to the NIH salary cap. Please review the applicable individual award template for theory and references to policies and other tools.</t>
  </si>
  <si>
    <t>To use this template fill in the shaded cells. Enter the calculated direct charge % per pay period (column E) in Labor Distribution.</t>
  </si>
  <si>
    <t>To calculate all percentages, for account lines with no cap (i.e., gift accounts, operating budget, etc.) enter 0 (zero) in Applicable Salary Cap column</t>
  </si>
  <si>
    <t>Stanford</t>
  </si>
  <si>
    <t>Employee Name</t>
  </si>
  <si>
    <t>Base Salary</t>
  </si>
  <si>
    <t>Percent of full time (may be 100% or less)</t>
  </si>
  <si>
    <t>Months in appointment (may be 12 or fewer)</t>
  </si>
  <si>
    <t xml:space="preserve">Applicable </t>
  </si>
  <si>
    <t>Per Pay Period</t>
  </si>
  <si>
    <t>Salary Cap</t>
  </si>
  <si>
    <t>Proposed</t>
  </si>
  <si>
    <t xml:space="preserve">Direct </t>
  </si>
  <si>
    <t>Salary</t>
  </si>
  <si>
    <t>% Salary</t>
  </si>
  <si>
    <t>at 100% FTE</t>
  </si>
  <si>
    <t>or Awarded</t>
  </si>
  <si>
    <t>Charge $</t>
  </si>
  <si>
    <t>Charge %</t>
  </si>
  <si>
    <t>over cap</t>
  </si>
  <si>
    <t>12 month appt.</t>
  </si>
  <si>
    <t>Effort %</t>
  </si>
  <si>
    <t>This template works with the same principal as the individual award templates, but allows for simultaneous calculations of multiple line percentages at once. Please review the applicable individual award template for theory and references to policies and tools.  To calculate all percentages, for PTA lines with no cap (i.e., gift accounts, operating budget, etc.) enter 0 (zero) in Applicable Salary Cap column. To use this template fill in the shaded cells. Enter the calculated direct charge % per pay period (column E) in Labor Distribution.</t>
  </si>
  <si>
    <t>Award and PTA Number (or cost sharing PTA number)</t>
  </si>
  <si>
    <t>Total percentage for Unallowed Expenditure Type 51190 (if using same account)</t>
  </si>
  <si>
    <t>Grand total % of account lines entered</t>
  </si>
  <si>
    <t xml:space="preserve">Employee name:  </t>
  </si>
  <si>
    <t>GFY2012 PHS salary cap</t>
  </si>
  <si>
    <t>Name</t>
  </si>
  <si>
    <t>AY Salary</t>
  </si>
  <si>
    <t>per month over 9 (as earned)</t>
  </si>
  <si>
    <t>Per month over 12 (as paid)</t>
  </si>
  <si>
    <t>NIH salary cap/mo</t>
  </si>
  <si>
    <t>9/1-9/30</t>
  </si>
  <si>
    <t>time period</t>
  </si>
  <si>
    <t>amount</t>
  </si>
  <si>
    <t>PTA</t>
  </si>
  <si>
    <t>10/1-6/30</t>
  </si>
  <si>
    <t>% effort</t>
  </si>
  <si>
    <t>operating budget-51190 (over cap)</t>
  </si>
  <si>
    <t>% X as earned minus direct charged amount above)</t>
  </si>
  <si>
    <t>Notes</t>
  </si>
  <si>
    <t>% times as paid</t>
  </si>
  <si>
    <t>% X as earned</t>
  </si>
  <si>
    <t>% X applicable cap; in this case $179,700</t>
  </si>
  <si>
    <t>as paid minus direct charges to grants &amp; over cap amount</t>
  </si>
  <si>
    <t>TOTAL</t>
  </si>
  <si>
    <t>7/1-8/31/11</t>
  </si>
  <si>
    <t>on operating budget - sal ET</t>
  </si>
  <si>
    <t>1234567-100-PAAAA - sal ET</t>
  </si>
  <si>
    <t>1234567-100-QAACC - sal ET</t>
  </si>
  <si>
    <t>operating budget - sal ET</t>
  </si>
  <si>
    <t>Example of Academic Year Appointment Paid Over 12 Months</t>
  </si>
  <si>
    <t>% on LD (amt divided by as paid)</t>
  </si>
  <si>
    <t>This template shows how to calculate percentages to be entered in Labor Distribution (LD) for an individual on an academic year appointment</t>
  </si>
  <si>
    <t>per month over 12 (as paid)</t>
  </si>
  <si>
    <t>NIH cal cap per month</t>
  </si>
  <si>
    <t>Time Period</t>
  </si>
  <si>
    <t>PTA-ET</t>
  </si>
  <si>
    <t>Amount</t>
  </si>
  <si>
    <t>% on LD (amt to left divided by as paid</t>
  </si>
  <si>
    <t>% effort on Spon. Acct</t>
  </si>
  <si>
    <t>n/a</t>
  </si>
  <si>
    <t>10/1-06/30</t>
  </si>
  <si>
    <t>1234567-100-PAAAA-sal ET</t>
  </si>
  <si>
    <t>OB-51190 (over cap)</t>
  </si>
  <si>
    <t>1234567-200-QAFFF-sal ET</t>
  </si>
  <si>
    <t>% effort X as earned</t>
  </si>
  <si>
    <t>% effort  X applicable cap (in this case $179,700)</t>
  </si>
  <si>
    <t>% effort on NIH X as earned minus direct charged amount above</t>
  </si>
  <si>
    <t>OB - sal ET</t>
  </si>
  <si>
    <t>as paid minus direct charges to grants &amp; over cap amt</t>
  </si>
  <si>
    <t>7/1-8/31</t>
  </si>
</sst>
</file>

<file path=xl/styles.xml><?xml version="1.0" encoding="utf-8"?>
<styleSheet xmlns="http://schemas.openxmlformats.org/spreadsheetml/2006/main">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0.000%"/>
    <numFmt numFmtId="167" formatCode="_(&quot;$&quot;* #,##0_);_(&quot;$&quot;* \(#,##0\);_(&quot;$&quot;* &quot;-&quot;??_);_(@_)"/>
  </numFmts>
  <fonts count="7">
    <font>
      <sz val="10"/>
      <name val="Arial"/>
    </font>
    <font>
      <sz val="10"/>
      <name val="Arial"/>
    </font>
    <font>
      <b/>
      <sz val="11"/>
      <name val="NewCenturySchlbk"/>
    </font>
    <font>
      <sz val="10"/>
      <name val="NewCenturySchlbk"/>
    </font>
    <font>
      <b/>
      <sz val="10"/>
      <name val="NewCenturySchlbk"/>
    </font>
    <font>
      <b/>
      <u/>
      <sz val="12"/>
      <name val="NewCenturySchlbk"/>
    </font>
    <font>
      <sz val="11"/>
      <name val="NewCenturySchlbk"/>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horizontal="right"/>
    </xf>
    <xf numFmtId="6" fontId="3" fillId="0" borderId="0" xfId="0" applyNumberFormat="1" applyFont="1"/>
    <xf numFmtId="44" fontId="3" fillId="0" borderId="0" xfId="0" applyNumberFormat="1" applyFont="1"/>
    <xf numFmtId="8" fontId="3" fillId="0" borderId="0" xfId="0" applyNumberFormat="1" applyFont="1"/>
    <xf numFmtId="9" fontId="3" fillId="0" borderId="0" xfId="0" applyNumberFormat="1" applyFont="1"/>
    <xf numFmtId="3" fontId="3" fillId="0" borderId="0" xfId="0" applyNumberFormat="1" applyFont="1"/>
    <xf numFmtId="0" fontId="3" fillId="0" borderId="0" xfId="0" quotePrefix="1" applyFont="1"/>
    <xf numFmtId="164" fontId="3" fillId="0" borderId="0" xfId="0" applyNumberFormat="1" applyFont="1"/>
    <xf numFmtId="0" fontId="5" fillId="0" borderId="0" xfId="0" applyFont="1"/>
    <xf numFmtId="9" fontId="3" fillId="2" borderId="0" xfId="0" applyNumberFormat="1" applyFont="1" applyFill="1"/>
    <xf numFmtId="44" fontId="3" fillId="2" borderId="0" xfId="0" applyNumberFormat="1" applyFont="1" applyFill="1"/>
    <xf numFmtId="165" fontId="3" fillId="3" borderId="0" xfId="1" applyNumberFormat="1" applyFont="1" applyFill="1" applyProtection="1">
      <protection locked="0"/>
    </xf>
    <xf numFmtId="9" fontId="3" fillId="3" borderId="0" xfId="0" applyNumberFormat="1" applyFont="1" applyFill="1" applyProtection="1">
      <protection locked="0"/>
    </xf>
    <xf numFmtId="0" fontId="3" fillId="3" borderId="0" xfId="0" applyFont="1" applyFill="1" applyProtection="1">
      <protection locked="0"/>
    </xf>
    <xf numFmtId="0" fontId="4" fillId="0" borderId="0" xfId="0" applyFont="1" applyAlignment="1">
      <alignment horizontal="center"/>
    </xf>
    <xf numFmtId="166" fontId="3" fillId="0" borderId="0" xfId="3" applyNumberFormat="1" applyFont="1"/>
    <xf numFmtId="44" fontId="3" fillId="0" borderId="0" xfId="2" applyFont="1"/>
    <xf numFmtId="166" fontId="3" fillId="0" borderId="0" xfId="3" applyNumberFormat="1" applyFont="1" applyAlignment="1">
      <alignment horizontal="center"/>
    </xf>
    <xf numFmtId="0" fontId="3" fillId="0" borderId="0" xfId="0" applyFont="1" applyProtection="1"/>
    <xf numFmtId="164" fontId="3" fillId="0" borderId="0" xfId="0" applyNumberFormat="1" applyFont="1" applyProtection="1"/>
    <xf numFmtId="166" fontId="3" fillId="0" borderId="0" xfId="3" applyNumberFormat="1" applyFont="1" applyProtection="1"/>
    <xf numFmtId="44" fontId="3" fillId="3" borderId="0" xfId="2" applyFont="1" applyFill="1" applyProtection="1">
      <protection locked="0"/>
    </xf>
    <xf numFmtId="44" fontId="3" fillId="2" borderId="0" xfId="2" applyFont="1" applyFill="1"/>
    <xf numFmtId="0" fontId="6" fillId="0" borderId="0" xfId="0" applyFont="1" applyProtection="1"/>
    <xf numFmtId="0" fontId="3" fillId="0" borderId="0" xfId="0" applyFont="1" applyAlignment="1">
      <alignment horizontal="left" vertical="top" wrapText="1"/>
    </xf>
    <xf numFmtId="5" fontId="3" fillId="0" borderId="0" xfId="0" applyNumberFormat="1" applyFont="1"/>
    <xf numFmtId="0" fontId="3" fillId="2" borderId="0" xfId="0" applyNumberFormat="1" applyFont="1" applyFill="1"/>
    <xf numFmtId="0" fontId="2" fillId="0" borderId="0" xfId="0" applyFont="1" applyProtection="1"/>
    <xf numFmtId="38" fontId="3" fillId="0" borderId="0" xfId="0" applyNumberFormat="1" applyFont="1"/>
    <xf numFmtId="10" fontId="3" fillId="3" borderId="0" xfId="0" applyNumberFormat="1" applyFont="1" applyFill="1" applyProtection="1">
      <protection locked="0"/>
    </xf>
    <xf numFmtId="0" fontId="5" fillId="0" borderId="0" xfId="0" applyFont="1" applyProtection="1"/>
    <xf numFmtId="0" fontId="4" fillId="0" borderId="0" xfId="0" applyFont="1" applyProtection="1"/>
    <xf numFmtId="0" fontId="3" fillId="0" borderId="0" xfId="0" applyFont="1" applyAlignment="1" applyProtection="1">
      <alignment horizontal="right"/>
    </xf>
    <xf numFmtId="0" fontId="0" fillId="0" borderId="0" xfId="0" applyProtection="1"/>
    <xf numFmtId="44" fontId="3" fillId="0" borderId="0" xfId="2" applyFont="1" applyProtection="1"/>
    <xf numFmtId="8" fontId="3" fillId="0" borderId="0" xfId="0" applyNumberFormat="1" applyFont="1" applyProtection="1"/>
    <xf numFmtId="9" fontId="3" fillId="0" borderId="0" xfId="0" applyNumberFormat="1" applyFont="1" applyProtection="1"/>
    <xf numFmtId="6" fontId="3" fillId="0" borderId="0" xfId="0" applyNumberFormat="1" applyFont="1" applyProtection="1"/>
    <xf numFmtId="44" fontId="3" fillId="0" borderId="0" xfId="0" applyNumberFormat="1" applyFont="1" applyProtection="1"/>
    <xf numFmtId="0" fontId="3" fillId="0" borderId="0" xfId="0" quotePrefix="1" applyFont="1" applyProtection="1"/>
    <xf numFmtId="44" fontId="3" fillId="2" borderId="0" xfId="2" applyFont="1" applyFill="1" applyProtection="1"/>
    <xf numFmtId="167" fontId="3" fillId="2" borderId="0" xfId="2" applyNumberFormat="1" applyFont="1" applyFill="1" applyProtection="1"/>
    <xf numFmtId="0" fontId="3" fillId="2" borderId="0" xfId="0" applyFont="1" applyFill="1" applyProtection="1"/>
    <xf numFmtId="0" fontId="3" fillId="4" borderId="1" xfId="0" applyFont="1" applyFill="1" applyBorder="1" applyProtection="1">
      <protection locked="0"/>
    </xf>
    <xf numFmtId="44" fontId="3" fillId="4" borderId="0" xfId="2" applyFont="1" applyFill="1" applyProtection="1">
      <protection locked="0"/>
    </xf>
    <xf numFmtId="0" fontId="3" fillId="0" borderId="0" xfId="0" applyFont="1" applyFill="1" applyBorder="1" applyAlignment="1">
      <alignment horizontal="right"/>
    </xf>
    <xf numFmtId="9" fontId="3" fillId="4" borderId="0" xfId="3" applyFont="1" applyFill="1" applyProtection="1">
      <protection locked="0"/>
    </xf>
    <xf numFmtId="0" fontId="3" fillId="0" borderId="0" xfId="0" applyFont="1" applyFill="1"/>
    <xf numFmtId="44" fontId="3" fillId="0" borderId="0" xfId="2" applyFont="1" applyAlignment="1">
      <alignment horizontal="right"/>
    </xf>
    <xf numFmtId="44" fontId="3" fillId="0" borderId="0" xfId="0" applyNumberFormat="1" applyFont="1" applyFill="1"/>
    <xf numFmtId="0" fontId="3" fillId="4" borderId="0" xfId="0" applyFont="1" applyFill="1" applyProtection="1">
      <protection locked="0"/>
    </xf>
    <xf numFmtId="0" fontId="3" fillId="0" borderId="0" xfId="0" applyFont="1" applyFill="1" applyBorder="1"/>
    <xf numFmtId="0" fontId="3" fillId="0" borderId="1" xfId="0" applyFont="1" applyFill="1" applyBorder="1" applyAlignment="1">
      <alignment horizontal="centerContinuous"/>
    </xf>
    <xf numFmtId="0" fontId="3" fillId="0" borderId="0" xfId="0" applyFont="1" applyFill="1" applyAlignment="1">
      <alignment horizontal="right"/>
    </xf>
    <xf numFmtId="167" fontId="3" fillId="4" borderId="0" xfId="2" applyNumberFormat="1" applyFont="1" applyFill="1" applyProtection="1">
      <protection locked="0"/>
    </xf>
    <xf numFmtId="0" fontId="3" fillId="4" borderId="2" xfId="0" applyFont="1" applyFill="1" applyBorder="1" applyProtection="1">
      <protection locked="0"/>
    </xf>
    <xf numFmtId="166" fontId="3" fillId="0" borderId="0" xfId="0" applyNumberFormat="1" applyFont="1"/>
    <xf numFmtId="44" fontId="3" fillId="0" borderId="0" xfId="0" applyNumberFormat="1" applyFont="1" applyAlignment="1">
      <alignment horizontal="right"/>
    </xf>
    <xf numFmtId="9" fontId="3" fillId="0" borderId="3" xfId="0" applyNumberFormat="1" applyFont="1" applyBorder="1"/>
    <xf numFmtId="0" fontId="0" fillId="0" borderId="0" xfId="0" applyAlignment="1">
      <alignment wrapText="1"/>
    </xf>
    <xf numFmtId="43" fontId="0" fillId="0" borderId="0" xfId="1" applyFont="1"/>
    <xf numFmtId="165" fontId="0" fillId="0" borderId="0" xfId="1" applyNumberFormat="1" applyFont="1"/>
    <xf numFmtId="43" fontId="0" fillId="0" borderId="0" xfId="0" applyNumberFormat="1"/>
    <xf numFmtId="9" fontId="0" fillId="0" borderId="0" xfId="0" applyNumberFormat="1"/>
    <xf numFmtId="43" fontId="0" fillId="0" borderId="1" xfId="0" applyNumberFormat="1" applyBorder="1"/>
    <xf numFmtId="9" fontId="0" fillId="0" borderId="0" xfId="3" applyFont="1"/>
    <xf numFmtId="9" fontId="0" fillId="0" borderId="1" xfId="3" applyFont="1" applyBorder="1"/>
    <xf numFmtId="0" fontId="0" fillId="0" borderId="0" xfId="0" applyAlignment="1">
      <alignment horizontal="right"/>
    </xf>
    <xf numFmtId="0" fontId="0" fillId="0" borderId="0" xfId="0" applyFill="1" applyBorder="1"/>
    <xf numFmtId="0" fontId="3" fillId="0" borderId="0" xfId="0" applyFont="1" applyFill="1" applyBorder="1" applyProtection="1">
      <protection locked="0"/>
    </xf>
    <xf numFmtId="9" fontId="3" fillId="0" borderId="0" xfId="3" applyFont="1" applyFill="1" applyBorder="1" applyProtection="1">
      <protection locked="0"/>
    </xf>
    <xf numFmtId="44" fontId="3" fillId="0" borderId="0" xfId="0" applyNumberFormat="1" applyFont="1" applyFill="1" applyBorder="1"/>
    <xf numFmtId="0" fontId="4" fillId="0" borderId="0" xfId="0" applyFont="1" applyFill="1" applyBorder="1"/>
    <xf numFmtId="0" fontId="3" fillId="0" borderId="0" xfId="0" applyFont="1" applyFill="1" applyBorder="1" applyAlignment="1">
      <alignment horizontal="centerContinuous"/>
    </xf>
    <xf numFmtId="167" fontId="3" fillId="0" borderId="0" xfId="2" applyNumberFormat="1" applyFont="1" applyFill="1" applyBorder="1" applyProtection="1">
      <protection locked="0"/>
    </xf>
    <xf numFmtId="44" fontId="3" fillId="0" borderId="0" xfId="2" applyFont="1" applyFill="1" applyBorder="1"/>
    <xf numFmtId="166" fontId="3" fillId="0" borderId="0" xfId="3" applyNumberFormat="1" applyFont="1" applyFill="1" applyBorder="1"/>
    <xf numFmtId="9" fontId="3" fillId="0" borderId="0" xfId="0" applyNumberFormat="1" applyFont="1" applyFill="1" applyBorder="1"/>
    <xf numFmtId="166" fontId="3" fillId="0" borderId="0" xfId="0" applyNumberFormat="1" applyFont="1" applyFill="1" applyBorder="1"/>
    <xf numFmtId="44" fontId="3" fillId="0" borderId="0" xfId="0" applyNumberFormat="1" applyFont="1" applyFill="1" applyBorder="1" applyAlignment="1">
      <alignment horizontal="right"/>
    </xf>
    <xf numFmtId="43" fontId="3" fillId="0" borderId="0" xfId="1" applyFont="1" applyFill="1" applyBorder="1"/>
    <xf numFmtId="43" fontId="3" fillId="0" borderId="0" xfId="1" applyFont="1" applyFill="1" applyBorder="1" applyAlignment="1">
      <alignment horizontal="right"/>
    </xf>
    <xf numFmtId="43" fontId="3" fillId="0" borderId="0" xfId="1" applyFont="1" applyFill="1" applyBorder="1" applyProtection="1">
      <protection locked="0"/>
    </xf>
    <xf numFmtId="43" fontId="4" fillId="0" borderId="0" xfId="1" applyFont="1" applyFill="1" applyBorder="1"/>
    <xf numFmtId="43" fontId="3" fillId="0" borderId="0" xfId="1" applyFont="1" applyFill="1" applyBorder="1" applyAlignment="1" applyProtection="1">
      <alignment horizontal="right"/>
      <protection locked="0"/>
    </xf>
    <xf numFmtId="43" fontId="4" fillId="0" borderId="0" xfId="1" applyFont="1" applyFill="1" applyBorder="1" applyAlignment="1">
      <alignment horizontal="right"/>
    </xf>
    <xf numFmtId="43" fontId="3" fillId="0" borderId="0" xfId="1" applyFont="1" applyFill="1" applyBorder="1" applyAlignment="1">
      <alignment horizontal="right" wrapText="1"/>
    </xf>
    <xf numFmtId="43" fontId="3" fillId="0" borderId="0" xfId="1" applyFont="1" applyFill="1" applyBorder="1" applyAlignment="1" applyProtection="1">
      <alignment horizontal="right" wrapText="1"/>
      <protection locked="0"/>
    </xf>
    <xf numFmtId="9" fontId="3" fillId="0" borderId="0" xfId="3" applyFont="1" applyFill="1" applyBorder="1" applyAlignment="1">
      <alignment horizontal="right"/>
    </xf>
    <xf numFmtId="9" fontId="3" fillId="0" borderId="0" xfId="3" applyFont="1" applyFill="1" applyBorder="1"/>
    <xf numFmtId="43" fontId="3" fillId="0" borderId="0" xfId="1" applyFont="1" applyFill="1" applyBorder="1" applyAlignment="1">
      <alignment horizontal="left"/>
    </xf>
    <xf numFmtId="43" fontId="3" fillId="0" borderId="1" xfId="1" applyFont="1" applyFill="1" applyBorder="1" applyAlignment="1">
      <alignment horizontal="right"/>
    </xf>
    <xf numFmtId="9" fontId="3" fillId="0" borderId="1" xfId="3" applyFont="1" applyFill="1" applyBorder="1" applyAlignment="1">
      <alignment horizontal="right"/>
    </xf>
    <xf numFmtId="43" fontId="4" fillId="0" borderId="0" xfId="1" applyFont="1" applyFill="1" applyBorder="1" applyAlignment="1" applyProtection="1">
      <alignment horizontal="right"/>
      <protection locked="0"/>
    </xf>
    <xf numFmtId="0" fontId="3" fillId="0" borderId="0" xfId="0" applyFont="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D65"/>
  <sheetViews>
    <sheetView workbookViewId="0">
      <selection activeCell="B13" sqref="B13"/>
    </sheetView>
  </sheetViews>
  <sheetFormatPr defaultColWidth="9.140625" defaultRowHeight="12.75"/>
  <cols>
    <col min="1" max="1" width="57.7109375" style="2" customWidth="1"/>
    <col min="2" max="2" width="14.85546875" style="2" customWidth="1"/>
    <col min="3" max="3" width="15" style="2" customWidth="1"/>
    <col min="4" max="4" width="20.28515625" style="2" customWidth="1"/>
    <col min="5" max="5" width="14.85546875" style="2" customWidth="1"/>
    <col min="6" max="16384" width="9.140625" style="2"/>
  </cols>
  <sheetData>
    <row r="1" spans="1:4" s="12" customFormat="1" ht="15.75">
      <c r="A1" s="12" t="s">
        <v>21</v>
      </c>
    </row>
    <row r="2" spans="1:4" ht="15">
      <c r="A2" s="27" t="s">
        <v>22</v>
      </c>
    </row>
    <row r="3" spans="1:4" ht="15">
      <c r="A3" s="27" t="s">
        <v>23</v>
      </c>
    </row>
    <row r="4" spans="1:4" ht="15">
      <c r="A4" s="27" t="s">
        <v>24</v>
      </c>
    </row>
    <row r="5" spans="1:4" ht="15">
      <c r="A5" s="27" t="s">
        <v>25</v>
      </c>
    </row>
    <row r="6" spans="1:4" ht="15">
      <c r="A6" s="27" t="s">
        <v>26</v>
      </c>
    </row>
    <row r="7" spans="1:4" ht="15">
      <c r="A7" s="27" t="s">
        <v>27</v>
      </c>
    </row>
    <row r="8" spans="1:4" ht="15">
      <c r="A8" s="27" t="s">
        <v>18</v>
      </c>
    </row>
    <row r="9" spans="1:4" ht="14.25">
      <c r="A9" s="1"/>
    </row>
    <row r="10" spans="1:4">
      <c r="A10" s="3" t="s">
        <v>28</v>
      </c>
    </row>
    <row r="12" spans="1:4">
      <c r="A12" s="3" t="s">
        <v>29</v>
      </c>
      <c r="B12" s="4" t="s">
        <v>30</v>
      </c>
      <c r="D12"/>
    </row>
    <row r="13" spans="1:4">
      <c r="A13" s="2" t="s">
        <v>140</v>
      </c>
      <c r="B13" s="20">
        <v>179700</v>
      </c>
      <c r="D13"/>
    </row>
    <row r="14" spans="1:4">
      <c r="A14" s="2" t="s">
        <v>31</v>
      </c>
      <c r="B14" s="20">
        <f>B13/12</f>
        <v>14975</v>
      </c>
      <c r="D14"/>
    </row>
    <row r="15" spans="1:4">
      <c r="B15" s="7"/>
      <c r="D15"/>
    </row>
    <row r="16" spans="1:4">
      <c r="A16" s="2" t="s">
        <v>32</v>
      </c>
      <c r="B16" s="20">
        <v>165000</v>
      </c>
      <c r="D16"/>
    </row>
    <row r="17" spans="1:4">
      <c r="A17" s="2" t="s">
        <v>33</v>
      </c>
      <c r="B17" s="9">
        <v>9</v>
      </c>
      <c r="D17"/>
    </row>
    <row r="18" spans="1:4">
      <c r="A18" s="2" t="s">
        <v>34</v>
      </c>
      <c r="B18" s="6">
        <f>B16/B17</f>
        <v>18333.333333333332</v>
      </c>
      <c r="D18"/>
    </row>
    <row r="19" spans="1:4">
      <c r="B19" s="9"/>
      <c r="D19"/>
    </row>
    <row r="20" spans="1:4">
      <c r="A20" s="2" t="s">
        <v>35</v>
      </c>
      <c r="B20" s="8">
        <v>0.1</v>
      </c>
      <c r="D20"/>
    </row>
    <row r="21" spans="1:4">
      <c r="A21" s="2" t="s">
        <v>36</v>
      </c>
      <c r="B21" s="8">
        <v>0.1</v>
      </c>
      <c r="D21"/>
    </row>
    <row r="22" spans="1:4">
      <c r="B22" s="5"/>
      <c r="D22"/>
    </row>
    <row r="23" spans="1:4">
      <c r="A23" s="3" t="s">
        <v>37</v>
      </c>
      <c r="B23" s="5"/>
      <c r="D23"/>
    </row>
    <row r="24" spans="1:4">
      <c r="A24" s="2" t="s">
        <v>38</v>
      </c>
      <c r="B24" s="20">
        <f>B14*B17*B20</f>
        <v>13477.5</v>
      </c>
      <c r="D24"/>
    </row>
    <row r="25" spans="1:4">
      <c r="A25" s="2" t="s">
        <v>39</v>
      </c>
      <c r="B25" s="20">
        <f>B14*B17*B21</f>
        <v>13477.5</v>
      </c>
      <c r="D25"/>
    </row>
    <row r="26" spans="1:4">
      <c r="B26" s="11"/>
      <c r="D26"/>
    </row>
    <row r="27" spans="1:4">
      <c r="A27" s="2" t="s">
        <v>40</v>
      </c>
      <c r="B27" s="20">
        <f>B14/2*B20</f>
        <v>748.75</v>
      </c>
      <c r="D27"/>
    </row>
    <row r="28" spans="1:4">
      <c r="A28" s="2" t="s">
        <v>41</v>
      </c>
      <c r="B28" s="20">
        <f>B14/2*B21</f>
        <v>748.75</v>
      </c>
      <c r="C28" s="7"/>
      <c r="D28"/>
    </row>
    <row r="29" spans="1:4">
      <c r="A29" s="2" t="s">
        <v>42</v>
      </c>
      <c r="B29" s="11"/>
      <c r="D29"/>
    </row>
    <row r="30" spans="1:4">
      <c r="A30" s="2" t="s">
        <v>20</v>
      </c>
      <c r="B30" s="20">
        <f>(B18-B14)/2*(B20+B21)</f>
        <v>335.83333333333326</v>
      </c>
      <c r="D30"/>
    </row>
    <row r="31" spans="1:4">
      <c r="D31" s="6" t="s">
        <v>43</v>
      </c>
    </row>
    <row r="32" spans="1:4">
      <c r="A32" s="3" t="s">
        <v>44</v>
      </c>
    </row>
    <row r="33" spans="1:4">
      <c r="A33" s="3" t="s">
        <v>45</v>
      </c>
    </row>
    <row r="34" spans="1:4">
      <c r="C34" s="2" t="s">
        <v>46</v>
      </c>
    </row>
    <row r="35" spans="1:4">
      <c r="A35" s="2" t="s">
        <v>139</v>
      </c>
      <c r="B35" s="17"/>
      <c r="C35" s="17"/>
      <c r="D35" s="2" t="s">
        <v>47</v>
      </c>
    </row>
    <row r="36" spans="1:4">
      <c r="A36" s="2" t="s">
        <v>48</v>
      </c>
      <c r="C36" s="25">
        <v>0</v>
      </c>
      <c r="D36" s="2" t="s">
        <v>49</v>
      </c>
    </row>
    <row r="37" spans="1:4">
      <c r="A37" s="2" t="s">
        <v>50</v>
      </c>
      <c r="B37" s="10"/>
      <c r="C37" s="26">
        <f>C36/12</f>
        <v>0</v>
      </c>
      <c r="D37" s="2" t="s">
        <v>51</v>
      </c>
    </row>
    <row r="38" spans="1:4">
      <c r="C38" s="13"/>
    </row>
    <row r="39" spans="1:4">
      <c r="A39" s="2" t="s">
        <v>52</v>
      </c>
      <c r="C39" s="25">
        <v>0</v>
      </c>
    </row>
    <row r="40" spans="1:4">
      <c r="A40" s="2" t="s">
        <v>53</v>
      </c>
      <c r="C40" s="15">
        <v>0</v>
      </c>
    </row>
    <row r="41" spans="1:4">
      <c r="A41" s="2" t="s">
        <v>54</v>
      </c>
      <c r="B41" s="10"/>
      <c r="C41" s="14" t="e">
        <f>C39/C40</f>
        <v>#DIV/0!</v>
      </c>
    </row>
    <row r="42" spans="1:4">
      <c r="A42" s="2" t="s">
        <v>5</v>
      </c>
      <c r="C42" s="16">
        <v>0</v>
      </c>
    </row>
    <row r="43" spans="1:4">
      <c r="A43" s="2" t="s">
        <v>6</v>
      </c>
      <c r="C43" s="16">
        <v>0</v>
      </c>
      <c r="D43" s="18" t="s">
        <v>7</v>
      </c>
    </row>
    <row r="44" spans="1:4">
      <c r="D44" s="18" t="s">
        <v>19</v>
      </c>
    </row>
    <row r="45" spans="1:4">
      <c r="A45" s="2" t="s">
        <v>8</v>
      </c>
      <c r="C45" s="6">
        <f>C37/2*C42</f>
        <v>0</v>
      </c>
      <c r="D45" s="19" t="e">
        <f>C45/(C$41/2)</f>
        <v>#DIV/0!</v>
      </c>
    </row>
    <row r="46" spans="1:4">
      <c r="A46" s="2" t="s">
        <v>9</v>
      </c>
      <c r="C46" s="6">
        <f>C37/2*C43</f>
        <v>0</v>
      </c>
      <c r="D46" s="19" t="e">
        <f>C46/(C$41/2)</f>
        <v>#DIV/0!</v>
      </c>
    </row>
    <row r="47" spans="1:4">
      <c r="A47" s="2" t="s">
        <v>10</v>
      </c>
      <c r="C47" s="6"/>
    </row>
    <row r="48" spans="1:4">
      <c r="A48" s="2" t="s">
        <v>20</v>
      </c>
      <c r="C48" s="6" t="e">
        <f>(C41-C37)/2*(C42+C43)</f>
        <v>#DIV/0!</v>
      </c>
      <c r="D48" s="19" t="e">
        <f>C48/(C$41/2)</f>
        <v>#DIV/0!</v>
      </c>
    </row>
    <row r="49" spans="1:4">
      <c r="C49" s="6"/>
      <c r="D49" s="19"/>
    </row>
    <row r="50" spans="1:4">
      <c r="A50" s="22" t="s">
        <v>11</v>
      </c>
      <c r="C50" s="23"/>
      <c r="D50" s="24" t="e">
        <f>SUM(D45:D48)</f>
        <v>#DIV/0!</v>
      </c>
    </row>
    <row r="51" spans="1:4">
      <c r="C51" s="6"/>
      <c r="D51" s="21" t="s">
        <v>12</v>
      </c>
    </row>
    <row r="52" spans="1:4">
      <c r="C52" s="6"/>
      <c r="D52" s="21" t="s">
        <v>13</v>
      </c>
    </row>
    <row r="53" spans="1:4">
      <c r="C53" s="11"/>
    </row>
    <row r="54" spans="1:4">
      <c r="A54" s="3" t="s">
        <v>0</v>
      </c>
    </row>
    <row r="55" spans="1:4">
      <c r="B55" s="11"/>
    </row>
    <row r="56" spans="1:4">
      <c r="A56" s="3" t="s">
        <v>1</v>
      </c>
    </row>
    <row r="57" spans="1:4" ht="41.1" customHeight="1">
      <c r="A57" s="98" t="s">
        <v>3</v>
      </c>
      <c r="B57" s="98"/>
      <c r="C57" s="98"/>
    </row>
    <row r="59" spans="1:4">
      <c r="A59" s="3" t="s">
        <v>2</v>
      </c>
    </row>
    <row r="60" spans="1:4">
      <c r="A60" s="2" t="s">
        <v>4</v>
      </c>
    </row>
    <row r="61" spans="1:4">
      <c r="A61" s="2" t="s">
        <v>14</v>
      </c>
    </row>
    <row r="62" spans="1:4">
      <c r="A62" s="2" t="s">
        <v>15</v>
      </c>
    </row>
    <row r="63" spans="1:4">
      <c r="A63" s="2" t="s">
        <v>16</v>
      </c>
    </row>
    <row r="65" spans="1:1">
      <c r="A65" s="3" t="s">
        <v>17</v>
      </c>
    </row>
  </sheetData>
  <mergeCells count="1">
    <mergeCell ref="A57:C57"/>
  </mergeCells>
  <phoneticPr fontId="0" type="noConversion"/>
  <printOptions gridLines="1"/>
  <pageMargins left="0.25" right="0.25" top="0.83" bottom="0.5" header="0.5" footer="0.5"/>
  <pageSetup scale="74" orientation="portrait" horizontalDpi="4294967292" verticalDpi="4294967292"/>
  <headerFooter alignWithMargins="0">
    <oddHeader>&amp;C&amp;"Century Schoolbook,Bold"&amp;14Salary Cap Calculation Template</oddHeader>
  </headerFooter>
</worksheet>
</file>

<file path=xl/worksheets/sheet2.xml><?xml version="1.0" encoding="utf-8"?>
<worksheet xmlns="http://schemas.openxmlformats.org/spreadsheetml/2006/main" xmlns:r="http://schemas.openxmlformats.org/officeDocument/2006/relationships">
  <dimension ref="A1:E59"/>
  <sheetViews>
    <sheetView workbookViewId="0">
      <selection activeCell="A15" sqref="A15"/>
    </sheetView>
  </sheetViews>
  <sheetFormatPr defaultRowHeight="12.75"/>
  <cols>
    <col min="1" max="1" width="65.140625" customWidth="1"/>
    <col min="2" max="2" width="10.7109375" bestFit="1" customWidth="1"/>
  </cols>
  <sheetData>
    <row r="1" spans="1:5" ht="15.75">
      <c r="A1" s="12" t="s">
        <v>55</v>
      </c>
      <c r="B1" s="2"/>
      <c r="C1" s="2"/>
      <c r="D1" s="2"/>
      <c r="E1" s="2"/>
    </row>
    <row r="2" spans="1:5">
      <c r="A2" s="2"/>
      <c r="B2" s="2"/>
      <c r="C2" s="2"/>
      <c r="D2" s="2"/>
      <c r="E2" s="2"/>
    </row>
    <row r="3" spans="1:5" ht="15">
      <c r="A3" s="27" t="s">
        <v>22</v>
      </c>
      <c r="B3" s="2"/>
      <c r="C3" s="2"/>
      <c r="D3" s="2"/>
      <c r="E3" s="2"/>
    </row>
    <row r="4" spans="1:5" ht="15">
      <c r="A4" s="27" t="s">
        <v>23</v>
      </c>
      <c r="B4" s="2"/>
      <c r="C4" s="2"/>
      <c r="D4" s="2"/>
      <c r="E4" s="2"/>
    </row>
    <row r="5" spans="1:5" ht="15">
      <c r="A5" s="27" t="s">
        <v>24</v>
      </c>
      <c r="B5" s="2"/>
      <c r="C5" s="2"/>
      <c r="D5" s="2"/>
      <c r="E5" s="2"/>
    </row>
    <row r="6" spans="1:5" ht="15">
      <c r="A6" s="27" t="s">
        <v>25</v>
      </c>
      <c r="B6" s="2"/>
      <c r="C6" s="2"/>
      <c r="D6" s="2"/>
      <c r="E6" s="2"/>
    </row>
    <row r="7" spans="1:5" ht="15">
      <c r="A7" s="27" t="s">
        <v>26</v>
      </c>
      <c r="B7" s="2"/>
      <c r="C7" s="2"/>
      <c r="D7" s="2"/>
      <c r="E7" s="2"/>
    </row>
    <row r="8" spans="1:5" ht="15">
      <c r="A8" s="27" t="s">
        <v>27</v>
      </c>
      <c r="B8" s="2"/>
      <c r="C8" s="2"/>
      <c r="D8" s="2"/>
      <c r="E8" s="2"/>
    </row>
    <row r="9" spans="1:5" ht="15">
      <c r="A9" s="27" t="s">
        <v>18</v>
      </c>
      <c r="B9" s="2"/>
      <c r="C9" s="2"/>
      <c r="D9" s="2"/>
      <c r="E9" s="2"/>
    </row>
    <row r="10" spans="1:5" ht="14.25">
      <c r="A10" s="1"/>
      <c r="B10" s="2"/>
      <c r="C10" s="2"/>
      <c r="D10" s="2"/>
      <c r="E10" s="2"/>
    </row>
    <row r="11" spans="1:5">
      <c r="A11" s="3" t="s">
        <v>28</v>
      </c>
      <c r="B11" s="2"/>
      <c r="C11" s="2"/>
      <c r="D11" s="2"/>
      <c r="E11" s="2"/>
    </row>
    <row r="12" spans="1:5">
      <c r="A12" s="2"/>
      <c r="B12" s="2"/>
      <c r="C12" s="2"/>
      <c r="D12" s="2"/>
      <c r="E12" s="2"/>
    </row>
    <row r="13" spans="1:5">
      <c r="A13" s="3" t="s">
        <v>29</v>
      </c>
      <c r="B13" s="4" t="s">
        <v>56</v>
      </c>
      <c r="E13" s="2"/>
    </row>
    <row r="14" spans="1:5">
      <c r="A14" s="2" t="str">
        <f>NIH_sal_cap_FT_acad!A13</f>
        <v>GFY2012 PHS salary cap</v>
      </c>
      <c r="B14" s="6">
        <f>NIH_sal_cap_FT_acad!B13</f>
        <v>179700</v>
      </c>
      <c r="E14" s="2"/>
    </row>
    <row r="15" spans="1:5">
      <c r="A15" s="2"/>
      <c r="B15" s="6"/>
      <c r="E15" s="2"/>
    </row>
    <row r="16" spans="1:5">
      <c r="A16" s="2" t="s">
        <v>57</v>
      </c>
      <c r="B16" s="29">
        <v>199000</v>
      </c>
      <c r="E16" s="2"/>
    </row>
    <row r="17" spans="1:5">
      <c r="A17" s="2"/>
      <c r="B17" s="9"/>
      <c r="E17" s="2"/>
    </row>
    <row r="18" spans="1:5">
      <c r="A18" s="2" t="s">
        <v>58</v>
      </c>
      <c r="B18" s="8">
        <v>0.1</v>
      </c>
      <c r="E18" s="2"/>
    </row>
    <row r="19" spans="1:5">
      <c r="A19" s="2" t="s">
        <v>36</v>
      </c>
      <c r="B19" s="8">
        <v>0.1</v>
      </c>
      <c r="E19" s="2"/>
    </row>
    <row r="20" spans="1:5">
      <c r="A20" s="2"/>
      <c r="B20" s="5"/>
      <c r="E20" s="2"/>
    </row>
    <row r="21" spans="1:5">
      <c r="A21" s="3" t="s">
        <v>59</v>
      </c>
      <c r="B21" s="5"/>
      <c r="E21" s="2"/>
    </row>
    <row r="22" spans="1:5">
      <c r="A22" s="2" t="s">
        <v>60</v>
      </c>
      <c r="B22" s="11">
        <f>B14*B18</f>
        <v>17970</v>
      </c>
      <c r="E22" s="2"/>
    </row>
    <row r="23" spans="1:5">
      <c r="A23" s="2" t="s">
        <v>61</v>
      </c>
      <c r="B23" s="11">
        <f>B14*B19</f>
        <v>17970</v>
      </c>
      <c r="E23" s="2"/>
    </row>
    <row r="24" spans="1:5">
      <c r="A24" s="2"/>
      <c r="B24" s="11"/>
      <c r="E24" s="2"/>
    </row>
    <row r="25" spans="1:5">
      <c r="A25" s="2" t="s">
        <v>40</v>
      </c>
      <c r="B25" s="11">
        <f>B22/24</f>
        <v>748.75</v>
      </c>
      <c r="E25" s="2"/>
    </row>
    <row r="26" spans="1:5">
      <c r="A26" s="2" t="s">
        <v>41</v>
      </c>
      <c r="B26" s="11">
        <f>B23/24</f>
        <v>748.75</v>
      </c>
      <c r="E26" s="2"/>
    </row>
    <row r="27" spans="1:5">
      <c r="A27" s="2" t="s">
        <v>42</v>
      </c>
      <c r="B27" s="11"/>
      <c r="D27" s="2"/>
      <c r="E27" s="2"/>
    </row>
    <row r="28" spans="1:5">
      <c r="A28" s="2" t="s">
        <v>20</v>
      </c>
      <c r="B28" s="11">
        <f>B16/24*(B18+B19)-B25-B26</f>
        <v>160.83333333333326</v>
      </c>
      <c r="D28" s="2"/>
      <c r="E28" s="2"/>
    </row>
    <row r="29" spans="1:5">
      <c r="A29" s="2"/>
      <c r="B29" s="2"/>
      <c r="C29" s="2"/>
      <c r="D29" s="2"/>
      <c r="E29" s="2"/>
    </row>
    <row r="30" spans="1:5">
      <c r="A30" s="3" t="s">
        <v>44</v>
      </c>
      <c r="B30" s="2"/>
      <c r="C30" s="2"/>
      <c r="D30" s="2"/>
      <c r="E30" s="2"/>
    </row>
    <row r="31" spans="1:5">
      <c r="A31" s="3" t="s">
        <v>62</v>
      </c>
      <c r="B31" s="2"/>
      <c r="C31" s="2"/>
      <c r="D31" s="2"/>
      <c r="E31" s="2"/>
    </row>
    <row r="32" spans="1:5">
      <c r="A32" s="2"/>
      <c r="B32" s="2"/>
      <c r="C32" s="2" t="s">
        <v>46</v>
      </c>
      <c r="D32" s="2"/>
      <c r="E32" s="2"/>
    </row>
    <row r="33" spans="1:5">
      <c r="A33" s="2" t="s">
        <v>63</v>
      </c>
      <c r="B33" s="17"/>
      <c r="C33" s="17"/>
      <c r="D33" s="2" t="s">
        <v>47</v>
      </c>
      <c r="E33" s="2"/>
    </row>
    <row r="34" spans="1:5">
      <c r="A34" s="2" t="s">
        <v>48</v>
      </c>
      <c r="B34" s="2"/>
      <c r="C34" s="25"/>
      <c r="D34" s="2" t="s">
        <v>49</v>
      </c>
      <c r="E34" s="2"/>
    </row>
    <row r="35" spans="1:5">
      <c r="A35" s="2"/>
      <c r="B35" s="2"/>
      <c r="C35" s="13"/>
      <c r="D35" s="2" t="s">
        <v>51</v>
      </c>
      <c r="E35" s="2"/>
    </row>
    <row r="36" spans="1:5">
      <c r="A36" s="2" t="s">
        <v>52</v>
      </c>
      <c r="B36" s="2"/>
      <c r="C36" s="25"/>
      <c r="D36" s="2"/>
      <c r="E36" s="2"/>
    </row>
    <row r="37" spans="1:5">
      <c r="A37" s="2"/>
      <c r="B37" s="10"/>
      <c r="C37" s="30"/>
      <c r="D37" s="2"/>
      <c r="E37" s="2"/>
    </row>
    <row r="38" spans="1:5">
      <c r="A38" s="2" t="s">
        <v>5</v>
      </c>
      <c r="B38" s="2"/>
      <c r="C38" s="16"/>
      <c r="D38" s="2"/>
      <c r="E38" s="2"/>
    </row>
    <row r="39" spans="1:5">
      <c r="A39" s="2" t="s">
        <v>6</v>
      </c>
      <c r="B39" s="2"/>
      <c r="C39" s="16"/>
      <c r="D39" s="18" t="s">
        <v>7</v>
      </c>
      <c r="E39" s="2"/>
    </row>
    <row r="40" spans="1:5">
      <c r="A40" s="2"/>
      <c r="B40" s="2"/>
      <c r="C40" s="2"/>
      <c r="D40" s="18" t="s">
        <v>19</v>
      </c>
      <c r="E40" s="2"/>
    </row>
    <row r="41" spans="1:5">
      <c r="A41" s="2" t="s">
        <v>8</v>
      </c>
      <c r="B41" s="2"/>
      <c r="C41" s="11">
        <f>C34/24*C38</f>
        <v>0</v>
      </c>
      <c r="D41" s="19" t="e">
        <f>C41/(C$36/24)</f>
        <v>#DIV/0!</v>
      </c>
      <c r="E41" s="2"/>
    </row>
    <row r="42" spans="1:5">
      <c r="A42" s="2" t="s">
        <v>9</v>
      </c>
      <c r="B42" s="2"/>
      <c r="C42" s="11">
        <f>C34/24*C39</f>
        <v>0</v>
      </c>
      <c r="D42" s="19" t="e">
        <f>C42/(C$36/24)</f>
        <v>#DIV/0!</v>
      </c>
      <c r="E42" s="2"/>
    </row>
    <row r="43" spans="1:5">
      <c r="A43" s="2" t="s">
        <v>10</v>
      </c>
      <c r="B43" s="2"/>
      <c r="C43" s="2"/>
      <c r="D43" s="2"/>
      <c r="E43" s="2"/>
    </row>
    <row r="44" spans="1:5">
      <c r="A44" s="2" t="s">
        <v>20</v>
      </c>
      <c r="B44" s="2"/>
      <c r="C44" s="11">
        <f>C36/24*(C38+C39)-C41-C42</f>
        <v>0</v>
      </c>
      <c r="D44" s="19" t="e">
        <f>C44/(C$36/24)</f>
        <v>#DIV/0!</v>
      </c>
      <c r="E44" s="2"/>
    </row>
    <row r="45" spans="1:5">
      <c r="A45" s="2"/>
      <c r="B45" s="2"/>
      <c r="C45" s="11"/>
      <c r="D45" s="19"/>
      <c r="E45" s="2"/>
    </row>
    <row r="46" spans="1:5">
      <c r="A46" s="22" t="s">
        <v>11</v>
      </c>
      <c r="B46" s="2"/>
      <c r="C46" s="23"/>
      <c r="D46" s="24" t="e">
        <f>SUM(D41:D44)</f>
        <v>#DIV/0!</v>
      </c>
      <c r="E46" s="2"/>
    </row>
    <row r="47" spans="1:5">
      <c r="A47" s="22"/>
      <c r="B47" s="22"/>
      <c r="C47" s="23"/>
      <c r="D47" s="21" t="s">
        <v>12</v>
      </c>
      <c r="E47" s="2"/>
    </row>
    <row r="48" spans="1:5">
      <c r="A48" s="22"/>
      <c r="B48" s="22"/>
      <c r="C48" s="23"/>
      <c r="D48" s="21" t="s">
        <v>13</v>
      </c>
      <c r="E48" s="2"/>
    </row>
    <row r="49" spans="1:5">
      <c r="A49" s="22"/>
      <c r="B49" s="22"/>
      <c r="C49" s="23"/>
      <c r="D49" s="21"/>
      <c r="E49" s="2"/>
    </row>
    <row r="50" spans="1:5">
      <c r="A50" s="3" t="s">
        <v>0</v>
      </c>
      <c r="B50" s="2"/>
      <c r="C50" s="2"/>
      <c r="D50" s="2"/>
      <c r="E50" s="2"/>
    </row>
    <row r="51" spans="1:5">
      <c r="A51" s="2"/>
      <c r="B51" s="11"/>
      <c r="C51" s="2"/>
      <c r="D51" s="2"/>
      <c r="E51" s="2"/>
    </row>
    <row r="52" spans="1:5">
      <c r="A52" s="3" t="s">
        <v>1</v>
      </c>
      <c r="B52" s="2"/>
      <c r="C52" s="2"/>
      <c r="D52" s="2"/>
      <c r="E52" s="2"/>
    </row>
    <row r="53" spans="1:5">
      <c r="A53" s="98" t="s">
        <v>64</v>
      </c>
      <c r="B53" s="98"/>
      <c r="C53" s="98"/>
      <c r="D53" s="98"/>
      <c r="E53" s="2"/>
    </row>
    <row r="54" spans="1:5">
      <c r="A54" s="2"/>
      <c r="B54" s="2"/>
      <c r="C54" s="2"/>
      <c r="D54" s="2"/>
      <c r="E54" s="2"/>
    </row>
    <row r="55" spans="1:5">
      <c r="A55" s="3" t="s">
        <v>65</v>
      </c>
      <c r="B55" s="2"/>
      <c r="C55" s="2"/>
      <c r="D55" s="2"/>
      <c r="E55" s="2"/>
    </row>
    <row r="56" spans="1:5">
      <c r="A56" s="2"/>
      <c r="B56" s="2"/>
      <c r="C56" s="2"/>
      <c r="D56" s="2"/>
      <c r="E56" s="2"/>
    </row>
    <row r="57" spans="1:5">
      <c r="A57" s="2"/>
      <c r="B57" s="2"/>
      <c r="C57" s="2"/>
      <c r="D57" s="2"/>
      <c r="E57" s="2"/>
    </row>
    <row r="58" spans="1:5">
      <c r="A58" s="2"/>
      <c r="B58" s="2"/>
      <c r="C58" s="2"/>
      <c r="D58" s="2"/>
      <c r="E58" s="2"/>
    </row>
    <row r="59" spans="1:5">
      <c r="A59" s="2"/>
      <c r="B59" s="2"/>
      <c r="C59" s="2"/>
      <c r="D59" s="2"/>
      <c r="E59" s="2"/>
    </row>
  </sheetData>
  <mergeCells count="1">
    <mergeCell ref="A53:D5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70"/>
  <sheetViews>
    <sheetView workbookViewId="0">
      <selection activeCell="A14" sqref="A14"/>
    </sheetView>
  </sheetViews>
  <sheetFormatPr defaultRowHeight="12.75"/>
  <cols>
    <col min="1" max="1" width="57.7109375" customWidth="1"/>
    <col min="2" max="2" width="14.85546875" customWidth="1"/>
    <col min="3" max="3" width="15" customWidth="1"/>
    <col min="4" max="4" width="20.28515625" customWidth="1"/>
  </cols>
  <sheetData>
    <row r="1" spans="1:4" ht="15.75">
      <c r="A1" s="12" t="s">
        <v>66</v>
      </c>
      <c r="B1" s="2"/>
      <c r="C1" s="2"/>
      <c r="D1" s="2"/>
    </row>
    <row r="2" spans="1:4" ht="15">
      <c r="A2" s="27" t="s">
        <v>22</v>
      </c>
      <c r="B2" s="2"/>
      <c r="C2" s="2"/>
      <c r="D2" s="2"/>
    </row>
    <row r="3" spans="1:4" ht="15">
      <c r="A3" s="27" t="s">
        <v>23</v>
      </c>
      <c r="B3" s="2"/>
      <c r="C3" s="2"/>
      <c r="D3" s="2"/>
    </row>
    <row r="4" spans="1:4" ht="15">
      <c r="A4" s="27" t="s">
        <v>24</v>
      </c>
      <c r="B4" s="2"/>
      <c r="C4" s="2"/>
      <c r="D4" s="2"/>
    </row>
    <row r="5" spans="1:4" ht="15">
      <c r="A5" s="27" t="s">
        <v>25</v>
      </c>
      <c r="B5" s="2"/>
      <c r="C5" s="2"/>
      <c r="D5" s="2"/>
    </row>
    <row r="6" spans="1:4" ht="15">
      <c r="A6" s="27" t="s">
        <v>26</v>
      </c>
      <c r="B6" s="2"/>
      <c r="C6" s="2"/>
      <c r="D6" s="2"/>
    </row>
    <row r="7" spans="1:4" ht="15">
      <c r="A7" s="27" t="s">
        <v>27</v>
      </c>
      <c r="B7" s="2"/>
      <c r="C7" s="2"/>
      <c r="D7" s="2"/>
    </row>
    <row r="8" spans="1:4" ht="15">
      <c r="A8" s="27" t="s">
        <v>18</v>
      </c>
      <c r="B8" s="2"/>
      <c r="C8" s="2"/>
      <c r="D8" s="2"/>
    </row>
    <row r="9" spans="1:4" ht="14.25">
      <c r="A9" s="31"/>
      <c r="B9" s="2"/>
      <c r="C9" s="2"/>
      <c r="D9" s="2"/>
    </row>
    <row r="10" spans="1:4">
      <c r="A10" s="3" t="s">
        <v>67</v>
      </c>
      <c r="B10" s="2"/>
      <c r="C10" s="2"/>
      <c r="D10" s="2"/>
    </row>
    <row r="11" spans="1:4">
      <c r="A11" s="2"/>
      <c r="B11" s="2"/>
      <c r="C11" s="2"/>
      <c r="D11" s="2"/>
    </row>
    <row r="12" spans="1:4">
      <c r="A12" s="3" t="s">
        <v>29</v>
      </c>
      <c r="B12" s="4" t="s">
        <v>68</v>
      </c>
      <c r="D12" s="2"/>
    </row>
    <row r="13" spans="1:4">
      <c r="A13" s="2" t="str">
        <f>NIH_sal_cap_FT_acad!A13</f>
        <v>GFY2012 PHS salary cap</v>
      </c>
      <c r="B13" s="20">
        <f>NIH_sal_cap_FT_acad!B13</f>
        <v>179700</v>
      </c>
      <c r="D13" s="2"/>
    </row>
    <row r="14" spans="1:4">
      <c r="A14" s="2" t="s">
        <v>69</v>
      </c>
      <c r="B14" s="7">
        <f>B13/12</f>
        <v>14975</v>
      </c>
      <c r="D14" s="2"/>
    </row>
    <row r="15" spans="1:4">
      <c r="A15" s="2" t="s">
        <v>70</v>
      </c>
      <c r="B15" s="8">
        <v>0.5</v>
      </c>
      <c r="D15" s="7"/>
    </row>
    <row r="16" spans="1:4">
      <c r="A16" s="2" t="s">
        <v>71</v>
      </c>
      <c r="B16" s="20">
        <f>B14*B15</f>
        <v>7487.5</v>
      </c>
      <c r="D16" s="7"/>
    </row>
    <row r="17" spans="1:4">
      <c r="A17" s="2"/>
      <c r="B17" s="2"/>
      <c r="D17" s="2"/>
    </row>
    <row r="18" spans="1:4">
      <c r="A18" s="2" t="s">
        <v>72</v>
      </c>
      <c r="B18" s="29">
        <v>75000</v>
      </c>
      <c r="D18" s="2"/>
    </row>
    <row r="19" spans="1:4">
      <c r="A19" s="2" t="s">
        <v>33</v>
      </c>
      <c r="B19" s="32">
        <v>9</v>
      </c>
      <c r="D19" s="2"/>
    </row>
    <row r="20" spans="1:4">
      <c r="A20" s="2" t="s">
        <v>34</v>
      </c>
      <c r="B20" s="6">
        <f>B18/B19</f>
        <v>8333.3333333333339</v>
      </c>
      <c r="D20" s="2"/>
    </row>
    <row r="21" spans="1:4">
      <c r="A21" s="2"/>
      <c r="D21" s="5"/>
    </row>
    <row r="22" spans="1:4">
      <c r="A22" s="2" t="s">
        <v>35</v>
      </c>
      <c r="B22" s="8">
        <v>0.1</v>
      </c>
      <c r="D22" s="2"/>
    </row>
    <row r="23" spans="1:4">
      <c r="A23" s="2" t="s">
        <v>36</v>
      </c>
      <c r="B23" s="8">
        <v>0.1</v>
      </c>
      <c r="D23" s="2"/>
    </row>
    <row r="24" spans="1:4">
      <c r="A24" s="2"/>
      <c r="D24" s="5"/>
    </row>
    <row r="25" spans="1:4">
      <c r="A25" s="3" t="s">
        <v>59</v>
      </c>
      <c r="D25" s="2"/>
    </row>
    <row r="26" spans="1:4">
      <c r="A26" s="2" t="s">
        <v>60</v>
      </c>
      <c r="B26" s="11">
        <f>B16*B19*B22</f>
        <v>6738.75</v>
      </c>
      <c r="D26" s="2"/>
    </row>
    <row r="27" spans="1:4">
      <c r="A27" s="2" t="s">
        <v>61</v>
      </c>
      <c r="B27" s="11">
        <f>B16*B19*B23</f>
        <v>6738.75</v>
      </c>
      <c r="D27" s="2"/>
    </row>
    <row r="28" spans="1:4">
      <c r="A28" s="2"/>
      <c r="D28" s="11"/>
    </row>
    <row r="29" spans="1:4">
      <c r="A29" s="2" t="s">
        <v>40</v>
      </c>
      <c r="B29" s="11">
        <f>B26/(B19*2)</f>
        <v>374.375</v>
      </c>
      <c r="D29" s="2"/>
    </row>
    <row r="30" spans="1:4">
      <c r="A30" s="2" t="s">
        <v>41</v>
      </c>
      <c r="B30" s="11">
        <f>B27/(B19*2)</f>
        <v>374.375</v>
      </c>
      <c r="D30" s="2"/>
    </row>
    <row r="31" spans="1:4">
      <c r="A31" s="2" t="s">
        <v>42</v>
      </c>
      <c r="D31" s="2"/>
    </row>
    <row r="32" spans="1:4">
      <c r="A32" s="2" t="s">
        <v>20</v>
      </c>
      <c r="B32" s="11">
        <f>B20/2*(B22+B23)-B29-B30</f>
        <v>84.583333333333485</v>
      </c>
      <c r="D32" s="2"/>
    </row>
    <row r="33" spans="1:4">
      <c r="A33" s="2"/>
      <c r="B33" s="2"/>
      <c r="C33" s="2"/>
      <c r="D33" s="2"/>
    </row>
    <row r="34" spans="1:4">
      <c r="A34" s="3" t="s">
        <v>44</v>
      </c>
      <c r="B34" s="2"/>
      <c r="C34" s="2"/>
      <c r="D34" s="2"/>
    </row>
    <row r="35" spans="1:4">
      <c r="A35" s="3" t="s">
        <v>73</v>
      </c>
      <c r="B35" s="2"/>
      <c r="C35" s="2"/>
      <c r="D35" s="2"/>
    </row>
    <row r="36" spans="1:4">
      <c r="A36" s="2"/>
      <c r="B36" s="2"/>
      <c r="C36" s="2" t="s">
        <v>46</v>
      </c>
      <c r="D36" s="2"/>
    </row>
    <row r="37" spans="1:4">
      <c r="A37" s="2" t="s">
        <v>63</v>
      </c>
      <c r="B37" s="17"/>
      <c r="C37" s="17"/>
      <c r="D37" s="2" t="s">
        <v>47</v>
      </c>
    </row>
    <row r="38" spans="1:4">
      <c r="A38" s="2" t="s">
        <v>74</v>
      </c>
      <c r="B38" s="2"/>
      <c r="C38" s="33"/>
      <c r="D38" s="2" t="s">
        <v>49</v>
      </c>
    </row>
    <row r="39" spans="1:4">
      <c r="A39" s="2" t="s">
        <v>75</v>
      </c>
      <c r="B39" s="2"/>
      <c r="C39" s="25"/>
      <c r="D39" s="2" t="s">
        <v>51</v>
      </c>
    </row>
    <row r="40" spans="1:4">
      <c r="A40" s="2" t="s">
        <v>76</v>
      </c>
      <c r="B40" s="10"/>
      <c r="C40" s="26">
        <f>C39*C38/12</f>
        <v>0</v>
      </c>
      <c r="D40" s="2"/>
    </row>
    <row r="41" spans="1:4">
      <c r="A41" s="2" t="s">
        <v>77</v>
      </c>
      <c r="B41" s="2"/>
      <c r="C41" s="25"/>
      <c r="D41" s="2"/>
    </row>
    <row r="42" spans="1:4">
      <c r="A42" s="2" t="s">
        <v>53</v>
      </c>
      <c r="B42" s="2"/>
      <c r="C42" s="15"/>
      <c r="D42" s="2"/>
    </row>
    <row r="43" spans="1:4">
      <c r="A43" s="2" t="s">
        <v>78</v>
      </c>
      <c r="B43" s="10"/>
      <c r="C43" s="14" t="e">
        <f>C41/C42</f>
        <v>#DIV/0!</v>
      </c>
      <c r="D43" s="2"/>
    </row>
    <row r="44" spans="1:4">
      <c r="A44" s="2"/>
      <c r="B44" s="10"/>
      <c r="C44" s="30"/>
      <c r="D44" s="2"/>
    </row>
    <row r="45" spans="1:4">
      <c r="A45" s="2" t="s">
        <v>5</v>
      </c>
      <c r="B45" s="2"/>
      <c r="C45" s="16"/>
      <c r="D45" s="2"/>
    </row>
    <row r="46" spans="1:4">
      <c r="A46" s="2" t="s">
        <v>6</v>
      </c>
      <c r="B46" s="2"/>
      <c r="C46" s="16"/>
      <c r="D46" s="18" t="s">
        <v>7</v>
      </c>
    </row>
    <row r="47" spans="1:4">
      <c r="A47" s="2"/>
      <c r="B47" s="2"/>
      <c r="C47" s="2"/>
      <c r="D47" s="18" t="s">
        <v>19</v>
      </c>
    </row>
    <row r="48" spans="1:4">
      <c r="A48" s="2" t="s">
        <v>8</v>
      </c>
      <c r="B48" s="2"/>
      <c r="C48" s="11">
        <f>C45*C40/2</f>
        <v>0</v>
      </c>
      <c r="D48" s="19" t="e">
        <f>C48/(C$43/2)</f>
        <v>#DIV/0!</v>
      </c>
    </row>
    <row r="49" spans="1:4">
      <c r="A49" s="2" t="s">
        <v>9</v>
      </c>
      <c r="B49" s="2"/>
      <c r="C49" s="11">
        <f>C46*C40/2</f>
        <v>0</v>
      </c>
      <c r="D49" s="19" t="e">
        <f>C49/(C$43/2)</f>
        <v>#DIV/0!</v>
      </c>
    </row>
    <row r="50" spans="1:4">
      <c r="A50" s="2" t="s">
        <v>10</v>
      </c>
      <c r="B50" s="2"/>
      <c r="C50" s="2"/>
      <c r="D50" s="2"/>
    </row>
    <row r="51" spans="1:4">
      <c r="A51" s="2" t="s">
        <v>20</v>
      </c>
      <c r="B51" s="2"/>
      <c r="C51" s="6" t="e">
        <f>(C41/C42/2)*(C45+C46)-C48-C49</f>
        <v>#DIV/0!</v>
      </c>
      <c r="D51" s="19" t="e">
        <f>C51/(C$43/2)</f>
        <v>#DIV/0!</v>
      </c>
    </row>
    <row r="52" spans="1:4">
      <c r="A52" s="2"/>
      <c r="B52" s="2"/>
      <c r="C52" s="6"/>
      <c r="D52" s="19"/>
    </row>
    <row r="53" spans="1:4">
      <c r="A53" s="22" t="s">
        <v>11</v>
      </c>
      <c r="B53" s="2"/>
      <c r="C53" s="23"/>
      <c r="D53" s="24" t="e">
        <f>SUM(D48:D51)</f>
        <v>#DIV/0!</v>
      </c>
    </row>
    <row r="54" spans="1:4">
      <c r="A54" s="22"/>
      <c r="B54" s="22"/>
      <c r="C54" s="23"/>
      <c r="D54" s="21" t="s">
        <v>12</v>
      </c>
    </row>
    <row r="55" spans="1:4">
      <c r="A55" s="22"/>
      <c r="B55" s="22"/>
      <c r="C55" s="23"/>
      <c r="D55" s="21" t="s">
        <v>13</v>
      </c>
    </row>
    <row r="56" spans="1:4">
      <c r="A56" s="2"/>
      <c r="B56" s="2"/>
      <c r="C56" s="6"/>
      <c r="D56" s="19"/>
    </row>
    <row r="57" spans="1:4">
      <c r="A57" s="3" t="s">
        <v>0</v>
      </c>
      <c r="B57" s="2"/>
      <c r="C57" s="2"/>
      <c r="D57" s="2"/>
    </row>
    <row r="58" spans="1:4">
      <c r="A58" s="2"/>
      <c r="B58" s="11"/>
      <c r="C58" s="2"/>
      <c r="D58" s="2"/>
    </row>
    <row r="59" spans="1:4">
      <c r="A59" s="3" t="s">
        <v>1</v>
      </c>
      <c r="B59" s="2"/>
      <c r="C59" s="2"/>
      <c r="D59" s="2"/>
    </row>
    <row r="60" spans="1:4">
      <c r="A60" s="98" t="s">
        <v>3</v>
      </c>
      <c r="B60" s="98"/>
      <c r="C60" s="98"/>
      <c r="D60" s="2"/>
    </row>
    <row r="61" spans="1:4">
      <c r="A61" s="2"/>
      <c r="B61" s="2"/>
      <c r="C61" s="2"/>
      <c r="D61" s="2"/>
    </row>
    <row r="62" spans="1:4">
      <c r="A62" s="2"/>
      <c r="B62" s="2"/>
      <c r="C62" s="2"/>
      <c r="D62" s="2"/>
    </row>
    <row r="63" spans="1:4">
      <c r="A63" s="3" t="s">
        <v>79</v>
      </c>
      <c r="B63" s="2"/>
      <c r="C63" s="2"/>
      <c r="D63" s="2"/>
    </row>
    <row r="64" spans="1:4">
      <c r="A64" s="2" t="s">
        <v>80</v>
      </c>
      <c r="B64" s="2"/>
      <c r="C64" s="2"/>
      <c r="D64" s="2"/>
    </row>
    <row r="65" spans="1:4">
      <c r="A65" s="2" t="s">
        <v>14</v>
      </c>
      <c r="B65" s="2"/>
      <c r="C65" s="2"/>
      <c r="D65" s="2"/>
    </row>
    <row r="66" spans="1:4">
      <c r="A66" s="2" t="s">
        <v>15</v>
      </c>
      <c r="B66" s="2"/>
      <c r="C66" s="2"/>
      <c r="D66" s="2"/>
    </row>
    <row r="67" spans="1:4">
      <c r="A67" s="2" t="s">
        <v>16</v>
      </c>
      <c r="B67" s="2"/>
      <c r="C67" s="2"/>
      <c r="D67" s="2"/>
    </row>
    <row r="68" spans="1:4">
      <c r="A68" s="2"/>
      <c r="B68" s="2"/>
      <c r="C68" s="2"/>
      <c r="D68" s="2"/>
    </row>
    <row r="69" spans="1:4">
      <c r="A69" s="3" t="s">
        <v>17</v>
      </c>
      <c r="B69" s="2"/>
      <c r="C69" s="2"/>
      <c r="D69" s="2"/>
    </row>
    <row r="70" spans="1:4">
      <c r="A70" s="2"/>
      <c r="B70" s="2"/>
      <c r="C70" s="2"/>
      <c r="D70" s="2"/>
    </row>
  </sheetData>
  <mergeCells count="1">
    <mergeCell ref="A60:C60"/>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58"/>
  <sheetViews>
    <sheetView workbookViewId="0">
      <selection activeCell="B18" sqref="B18"/>
    </sheetView>
  </sheetViews>
  <sheetFormatPr defaultRowHeight="12.75"/>
  <cols>
    <col min="1" max="1" width="57.7109375" customWidth="1"/>
    <col min="2" max="2" width="15.140625" customWidth="1"/>
    <col min="3" max="3" width="14.42578125" customWidth="1"/>
    <col min="4" max="4" width="20.28515625" customWidth="1"/>
  </cols>
  <sheetData>
    <row r="1" spans="1:4" ht="15.75">
      <c r="A1" s="34" t="s">
        <v>81</v>
      </c>
      <c r="B1" s="34"/>
      <c r="C1" s="34"/>
      <c r="D1" s="34"/>
    </row>
    <row r="2" spans="1:4">
      <c r="A2" s="22"/>
      <c r="B2" s="22"/>
      <c r="C2" s="22"/>
      <c r="D2" s="22"/>
    </row>
    <row r="3" spans="1:4" ht="15">
      <c r="A3" s="27" t="s">
        <v>82</v>
      </c>
      <c r="B3" s="22"/>
      <c r="C3" s="22"/>
      <c r="D3" s="22"/>
    </row>
    <row r="4" spans="1:4" ht="15">
      <c r="A4" s="27" t="s">
        <v>83</v>
      </c>
      <c r="B4" s="22"/>
      <c r="C4" s="22"/>
      <c r="D4" s="22"/>
    </row>
    <row r="5" spans="1:4" ht="15">
      <c r="A5" s="27" t="s">
        <v>84</v>
      </c>
      <c r="B5" s="22"/>
      <c r="C5" s="22"/>
      <c r="D5" s="22"/>
    </row>
    <row r="6" spans="1:4" ht="15">
      <c r="A6" s="27" t="s">
        <v>85</v>
      </c>
      <c r="B6" s="22"/>
      <c r="C6" s="22"/>
      <c r="D6" s="22"/>
    </row>
    <row r="7" spans="1:4" ht="15">
      <c r="A7" s="27" t="s">
        <v>86</v>
      </c>
      <c r="B7" s="22"/>
      <c r="C7" s="22"/>
      <c r="D7" s="22"/>
    </row>
    <row r="8" spans="1:4" ht="15">
      <c r="A8" s="27" t="s">
        <v>87</v>
      </c>
      <c r="B8" s="22"/>
      <c r="C8" s="22"/>
      <c r="D8" s="22"/>
    </row>
    <row r="9" spans="1:4" ht="15">
      <c r="A9" s="27" t="s">
        <v>88</v>
      </c>
      <c r="B9" s="22"/>
      <c r="C9" s="22"/>
      <c r="D9" s="22"/>
    </row>
    <row r="10" spans="1:4" ht="14.25">
      <c r="A10" s="31"/>
      <c r="B10" s="22"/>
      <c r="C10" s="22"/>
      <c r="D10" s="22"/>
    </row>
    <row r="11" spans="1:4">
      <c r="A11" s="35" t="s">
        <v>28</v>
      </c>
      <c r="B11" s="22"/>
      <c r="C11" s="22"/>
      <c r="D11" s="22"/>
    </row>
    <row r="12" spans="1:4">
      <c r="A12" s="22"/>
      <c r="B12" s="22"/>
      <c r="C12" s="22"/>
      <c r="D12" s="22"/>
    </row>
    <row r="13" spans="1:4">
      <c r="A13" s="35" t="s">
        <v>29</v>
      </c>
      <c r="B13" s="36" t="s">
        <v>30</v>
      </c>
      <c r="C13" s="37"/>
      <c r="D13" s="22"/>
    </row>
    <row r="14" spans="1:4">
      <c r="A14" s="22" t="str">
        <f>NIH_sal_cap_FT_acad!A13</f>
        <v>GFY2012 PHS salary cap</v>
      </c>
      <c r="B14" s="38">
        <f>NIH_sal_cap_FT_acad!B13</f>
        <v>179700</v>
      </c>
      <c r="C14" s="37"/>
      <c r="D14" s="22"/>
    </row>
    <row r="15" spans="1:4">
      <c r="A15" s="22"/>
      <c r="B15" s="39"/>
      <c r="C15" s="37"/>
      <c r="D15" s="22"/>
    </row>
    <row r="16" spans="1:4">
      <c r="A16" s="22" t="s">
        <v>70</v>
      </c>
      <c r="B16" s="40">
        <v>0.5</v>
      </c>
      <c r="C16" s="37"/>
      <c r="D16" s="22"/>
    </row>
    <row r="17" spans="1:4">
      <c r="A17" s="22" t="s">
        <v>89</v>
      </c>
      <c r="B17" s="38">
        <v>120000</v>
      </c>
      <c r="C17" s="37"/>
      <c r="D17" s="22"/>
    </row>
    <row r="18" spans="1:4">
      <c r="A18" s="22"/>
      <c r="B18" s="41"/>
      <c r="C18" s="37"/>
      <c r="D18" s="22"/>
    </row>
    <row r="19" spans="1:4">
      <c r="A19" s="22" t="s">
        <v>35</v>
      </c>
      <c r="B19" s="40">
        <v>0.1</v>
      </c>
      <c r="C19" s="37"/>
      <c r="D19" s="22"/>
    </row>
    <row r="20" spans="1:4">
      <c r="A20" s="22" t="s">
        <v>36</v>
      </c>
      <c r="B20" s="40">
        <v>0.1</v>
      </c>
      <c r="C20" s="37"/>
      <c r="D20" s="22"/>
    </row>
    <row r="21" spans="1:4">
      <c r="A21" s="22"/>
      <c r="B21" s="41"/>
      <c r="C21" s="37"/>
      <c r="D21" s="22"/>
    </row>
    <row r="22" spans="1:4">
      <c r="A22" s="35" t="s">
        <v>90</v>
      </c>
      <c r="B22" s="22"/>
      <c r="C22" s="37"/>
      <c r="D22" s="22"/>
    </row>
    <row r="23" spans="1:4">
      <c r="A23" s="22" t="s">
        <v>60</v>
      </c>
      <c r="B23" s="38">
        <f>B14*B16*B19</f>
        <v>8985</v>
      </c>
      <c r="C23" s="37"/>
      <c r="D23" s="22"/>
    </row>
    <row r="24" spans="1:4">
      <c r="A24" s="22" t="s">
        <v>61</v>
      </c>
      <c r="B24" s="38">
        <f>B14*B16*B20</f>
        <v>8985</v>
      </c>
      <c r="C24" s="37"/>
      <c r="D24" s="22"/>
    </row>
    <row r="25" spans="1:4">
      <c r="A25" s="22"/>
      <c r="B25" s="23"/>
      <c r="C25" s="37"/>
      <c r="D25" s="22"/>
    </row>
    <row r="26" spans="1:4">
      <c r="A26" s="22" t="s">
        <v>40</v>
      </c>
      <c r="B26" s="38">
        <f>B23/24</f>
        <v>374.375</v>
      </c>
      <c r="C26" s="37"/>
      <c r="D26" s="22"/>
    </row>
    <row r="27" spans="1:4">
      <c r="A27" s="22" t="s">
        <v>41</v>
      </c>
      <c r="B27" s="38">
        <f>B23/24</f>
        <v>374.375</v>
      </c>
      <c r="C27" s="37"/>
      <c r="D27" s="22"/>
    </row>
    <row r="28" spans="1:4">
      <c r="A28" s="22" t="s">
        <v>42</v>
      </c>
      <c r="B28" s="23"/>
      <c r="C28" s="37"/>
      <c r="D28" s="22"/>
    </row>
    <row r="29" spans="1:4">
      <c r="A29" s="2" t="s">
        <v>20</v>
      </c>
      <c r="B29" s="38">
        <f>(B17/24)*(B19+B20)-B26-B27</f>
        <v>251.25</v>
      </c>
      <c r="C29" s="37"/>
      <c r="D29" s="22"/>
    </row>
    <row r="30" spans="1:4">
      <c r="A30" s="22"/>
      <c r="B30" s="22"/>
      <c r="C30" s="22"/>
      <c r="D30" s="42" t="s">
        <v>43</v>
      </c>
    </row>
    <row r="31" spans="1:4">
      <c r="A31" s="35" t="s">
        <v>44</v>
      </c>
      <c r="B31" s="22"/>
      <c r="C31" s="22"/>
      <c r="D31" s="22"/>
    </row>
    <row r="32" spans="1:4">
      <c r="A32" s="35" t="s">
        <v>91</v>
      </c>
      <c r="B32" s="22"/>
      <c r="C32" s="22"/>
      <c r="D32" s="22"/>
    </row>
    <row r="33" spans="1:4">
      <c r="A33" s="22"/>
      <c r="B33" s="22"/>
      <c r="C33" s="22" t="s">
        <v>46</v>
      </c>
      <c r="D33" s="22"/>
    </row>
    <row r="34" spans="1:4">
      <c r="A34" s="22" t="s">
        <v>92</v>
      </c>
      <c r="B34" s="17"/>
      <c r="C34" s="17"/>
      <c r="D34" s="22" t="s">
        <v>47</v>
      </c>
    </row>
    <row r="35" spans="1:4">
      <c r="A35" s="22" t="s">
        <v>74</v>
      </c>
      <c r="B35" s="22"/>
      <c r="C35" s="33"/>
      <c r="D35" s="22" t="s">
        <v>49</v>
      </c>
    </row>
    <row r="36" spans="1:4">
      <c r="A36" s="22" t="s">
        <v>93</v>
      </c>
      <c r="B36" s="22"/>
      <c r="C36" s="25"/>
      <c r="D36" s="22" t="s">
        <v>51</v>
      </c>
    </row>
    <row r="37" spans="1:4">
      <c r="A37" s="22" t="s">
        <v>94</v>
      </c>
      <c r="B37" s="43"/>
      <c r="C37" s="44">
        <f>C35*C36</f>
        <v>0</v>
      </c>
      <c r="D37" s="22"/>
    </row>
    <row r="38" spans="1:4">
      <c r="A38" s="22"/>
      <c r="B38" s="22"/>
      <c r="C38" s="45"/>
      <c r="D38" s="2"/>
    </row>
    <row r="39" spans="1:4">
      <c r="A39" s="22" t="s">
        <v>77</v>
      </c>
      <c r="B39" s="43"/>
      <c r="C39" s="25"/>
      <c r="D39" s="2"/>
    </row>
    <row r="40" spans="1:4">
      <c r="A40" s="22"/>
      <c r="B40" s="22"/>
      <c r="C40" s="46"/>
      <c r="D40" s="2"/>
    </row>
    <row r="41" spans="1:4">
      <c r="A41" s="22" t="s">
        <v>5</v>
      </c>
      <c r="B41" s="22"/>
      <c r="C41" s="16"/>
      <c r="D41" s="22"/>
    </row>
    <row r="42" spans="1:4">
      <c r="A42" s="22" t="s">
        <v>6</v>
      </c>
      <c r="B42" s="22"/>
      <c r="C42" s="16"/>
      <c r="D42" s="18" t="s">
        <v>7</v>
      </c>
    </row>
    <row r="43" spans="1:4">
      <c r="A43" s="22"/>
      <c r="B43" s="22"/>
      <c r="C43" s="22"/>
      <c r="D43" s="18" t="s">
        <v>19</v>
      </c>
    </row>
    <row r="44" spans="1:4">
      <c r="A44" s="22" t="s">
        <v>8</v>
      </c>
      <c r="B44" s="22"/>
      <c r="C44" s="23">
        <f>C37*C41/24</f>
        <v>0</v>
      </c>
      <c r="D44" s="24" t="e">
        <f>C44/(C$39/24)</f>
        <v>#DIV/0!</v>
      </c>
    </row>
    <row r="45" spans="1:4">
      <c r="A45" s="22" t="s">
        <v>9</v>
      </c>
      <c r="B45" s="22"/>
      <c r="C45" s="23">
        <f>C37*C42/24</f>
        <v>0</v>
      </c>
      <c r="D45" s="24" t="e">
        <f>C45/(C$39/24)</f>
        <v>#DIV/0!</v>
      </c>
    </row>
    <row r="46" spans="1:4">
      <c r="A46" s="22" t="s">
        <v>10</v>
      </c>
      <c r="B46" s="22"/>
      <c r="C46" s="22"/>
      <c r="D46" s="22"/>
    </row>
    <row r="47" spans="1:4">
      <c r="A47" s="2" t="s">
        <v>20</v>
      </c>
      <c r="B47" s="22"/>
      <c r="C47" s="23">
        <f>C39/24*(C41+C42)-C44-C45</f>
        <v>0</v>
      </c>
      <c r="D47" s="24" t="e">
        <f>C47/(C$39/24)</f>
        <v>#DIV/0!</v>
      </c>
    </row>
    <row r="48" spans="1:4">
      <c r="A48" s="22"/>
      <c r="B48" s="22"/>
      <c r="C48" s="23"/>
      <c r="D48" s="24"/>
    </row>
    <row r="49" spans="1:4">
      <c r="A49" s="22" t="s">
        <v>11</v>
      </c>
      <c r="B49" s="2"/>
      <c r="C49" s="23"/>
      <c r="D49" s="24" t="e">
        <f>SUM(D44:D47)</f>
        <v>#DIV/0!</v>
      </c>
    </row>
    <row r="50" spans="1:4">
      <c r="A50" s="22"/>
      <c r="B50" s="22"/>
      <c r="C50" s="23"/>
      <c r="D50" s="21" t="s">
        <v>12</v>
      </c>
    </row>
    <row r="51" spans="1:4">
      <c r="A51" s="22"/>
      <c r="B51" s="22"/>
      <c r="C51" s="23"/>
      <c r="D51" s="21" t="s">
        <v>13</v>
      </c>
    </row>
    <row r="52" spans="1:4">
      <c r="A52" s="22"/>
      <c r="B52" s="22"/>
      <c r="C52" s="23"/>
      <c r="D52" s="19"/>
    </row>
    <row r="53" spans="1:4">
      <c r="A53" s="35" t="s">
        <v>95</v>
      </c>
      <c r="B53" s="22"/>
      <c r="C53" s="22"/>
      <c r="D53" s="22"/>
    </row>
    <row r="54" spans="1:4">
      <c r="A54" s="22"/>
      <c r="B54" s="23"/>
      <c r="C54" s="22"/>
      <c r="D54" s="22"/>
    </row>
    <row r="55" spans="1:4">
      <c r="A55" s="3" t="s">
        <v>96</v>
      </c>
      <c r="B55" s="22"/>
      <c r="C55" s="22"/>
      <c r="D55" s="22"/>
    </row>
    <row r="56" spans="1:4" ht="51">
      <c r="A56" s="28" t="s">
        <v>97</v>
      </c>
      <c r="B56" s="28"/>
      <c r="C56" s="28"/>
      <c r="D56" s="22"/>
    </row>
    <row r="57" spans="1:4">
      <c r="A57" s="2"/>
    </row>
    <row r="58" spans="1:4">
      <c r="A58" s="3"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pageSetUpPr fitToPage="1"/>
  </sheetPr>
  <dimension ref="A1:F42"/>
  <sheetViews>
    <sheetView workbookViewId="0">
      <selection activeCell="N29" sqref="N29"/>
    </sheetView>
  </sheetViews>
  <sheetFormatPr defaultRowHeight="12.75"/>
  <cols>
    <col min="1" max="1" width="11.28515625" bestFit="1" customWidth="1"/>
    <col min="2" max="2" width="26" customWidth="1"/>
    <col min="3" max="3" width="17.5703125" customWidth="1"/>
    <col min="4" max="4" width="10.28515625" bestFit="1" customWidth="1"/>
  </cols>
  <sheetData>
    <row r="1" spans="1:1">
      <c r="A1" s="3" t="s">
        <v>165</v>
      </c>
    </row>
    <row r="2" spans="1:1">
      <c r="A2" s="2"/>
    </row>
    <row r="3" spans="1:1">
      <c r="A3" s="2" t="s">
        <v>99</v>
      </c>
    </row>
    <row r="4" spans="1:1">
      <c r="A4" s="2" t="s">
        <v>100</v>
      </c>
    </row>
    <row r="5" spans="1:1">
      <c r="A5" s="2"/>
    </row>
    <row r="6" spans="1:1" hidden="1">
      <c r="A6" s="2" t="s">
        <v>101</v>
      </c>
    </row>
    <row r="7" spans="1:1" hidden="1">
      <c r="A7" s="2" t="s">
        <v>102</v>
      </c>
    </row>
    <row r="8" spans="1:1" hidden="1">
      <c r="A8" s="2"/>
    </row>
    <row r="9" spans="1:1" hidden="1">
      <c r="A9" s="2" t="s">
        <v>103</v>
      </c>
    </row>
    <row r="10" spans="1:1" hidden="1">
      <c r="A10" s="2" t="s">
        <v>104</v>
      </c>
    </row>
    <row r="11" spans="1:1" hidden="1">
      <c r="A11" s="2" t="s">
        <v>105</v>
      </c>
    </row>
    <row r="12" spans="1:1" hidden="1">
      <c r="A12" s="2"/>
    </row>
    <row r="13" spans="1:1">
      <c r="A13" s="3" t="s">
        <v>106</v>
      </c>
    </row>
    <row r="14" spans="1:1">
      <c r="A14" s="2" t="s">
        <v>107</v>
      </c>
    </row>
    <row r="15" spans="1:1">
      <c r="A15" s="2" t="s">
        <v>108</v>
      </c>
    </row>
    <row r="16" spans="1:1">
      <c r="A16" s="2" t="s">
        <v>109</v>
      </c>
    </row>
    <row r="17" spans="1:4">
      <c r="A17" t="s">
        <v>110</v>
      </c>
    </row>
    <row r="18" spans="1:4">
      <c r="A18" s="2"/>
    </row>
    <row r="19" spans="1:4">
      <c r="A19" s="2" t="s">
        <v>111</v>
      </c>
    </row>
    <row r="20" spans="1:4">
      <c r="A20" s="2"/>
    </row>
    <row r="21" spans="1:4" hidden="1">
      <c r="A21" s="2" t="s">
        <v>112</v>
      </c>
    </row>
    <row r="22" spans="1:4" hidden="1">
      <c r="A22" s="2" t="s">
        <v>113</v>
      </c>
    </row>
    <row r="23" spans="1:4" hidden="1">
      <c r="A23" s="2"/>
    </row>
    <row r="24" spans="1:4" hidden="1">
      <c r="A24" s="2" t="s">
        <v>114</v>
      </c>
    </row>
    <row r="25" spans="1:4" hidden="1">
      <c r="A25" s="2" t="s">
        <v>115</v>
      </c>
    </row>
    <row r="26" spans="1:4">
      <c r="A26" s="2"/>
    </row>
    <row r="29" spans="1:4" ht="25.5">
      <c r="A29" t="s">
        <v>141</v>
      </c>
      <c r="B29" s="63" t="s">
        <v>144</v>
      </c>
      <c r="C29" s="63" t="s">
        <v>143</v>
      </c>
      <c r="D29" s="63" t="s">
        <v>145</v>
      </c>
    </row>
    <row r="30" spans="1:4">
      <c r="A30" t="s">
        <v>142</v>
      </c>
      <c r="B30" s="64">
        <f>199000/12</f>
        <v>16583.333333333332</v>
      </c>
      <c r="C30" s="64">
        <f>A31/9</f>
        <v>22111.111111111109</v>
      </c>
      <c r="D30" s="64">
        <f>179700/12</f>
        <v>14975</v>
      </c>
    </row>
    <row r="31" spans="1:4">
      <c r="A31" s="65">
        <v>199000</v>
      </c>
    </row>
    <row r="32" spans="1:4">
      <c r="A32" s="65"/>
    </row>
    <row r="33" spans="1:6" ht="51">
      <c r="A33" t="s">
        <v>147</v>
      </c>
      <c r="B33" t="s">
        <v>149</v>
      </c>
      <c r="C33" s="71" t="s">
        <v>151</v>
      </c>
      <c r="D33" t="s">
        <v>148</v>
      </c>
      <c r="E33" s="63" t="s">
        <v>166</v>
      </c>
      <c r="F33" t="s">
        <v>154</v>
      </c>
    </row>
    <row r="34" spans="1:6">
      <c r="A34" t="s">
        <v>146</v>
      </c>
      <c r="B34" t="s">
        <v>161</v>
      </c>
      <c r="C34" s="67">
        <v>1</v>
      </c>
      <c r="D34" s="66">
        <f>B30*100%</f>
        <v>16583.333333333332</v>
      </c>
      <c r="E34" s="67">
        <f>D34/B30</f>
        <v>1</v>
      </c>
      <c r="F34" t="s">
        <v>155</v>
      </c>
    </row>
    <row r="35" spans="1:6">
      <c r="C35" s="67"/>
      <c r="D35" s="66"/>
    </row>
    <row r="36" spans="1:6">
      <c r="A36" t="s">
        <v>150</v>
      </c>
      <c r="B36" t="s">
        <v>162</v>
      </c>
      <c r="C36" s="67">
        <v>0.1</v>
      </c>
      <c r="D36" s="66">
        <f>C36*D30</f>
        <v>1497.5</v>
      </c>
      <c r="E36" s="69">
        <f>D36/B30</f>
        <v>9.0301507537688452E-2</v>
      </c>
      <c r="F36" t="s">
        <v>157</v>
      </c>
    </row>
    <row r="37" spans="1:6">
      <c r="B37" t="s">
        <v>152</v>
      </c>
      <c r="C37" s="67"/>
      <c r="D37" s="66">
        <f>(C30*C36)-D36</f>
        <v>713.61111111111086</v>
      </c>
      <c r="E37" s="69">
        <f>D37/B30</f>
        <v>4.3031825795644879E-2</v>
      </c>
      <c r="F37" t="s">
        <v>153</v>
      </c>
    </row>
    <row r="38" spans="1:6">
      <c r="B38" t="s">
        <v>163</v>
      </c>
      <c r="C38" s="67">
        <v>0.1</v>
      </c>
      <c r="D38" s="66">
        <f>C30*C38</f>
        <v>2211.1111111111109</v>
      </c>
      <c r="E38" s="69">
        <f>D38/B30</f>
        <v>0.13333333333333333</v>
      </c>
      <c r="F38" t="s">
        <v>156</v>
      </c>
    </row>
    <row r="39" spans="1:6">
      <c r="B39" t="s">
        <v>164</v>
      </c>
      <c r="D39" s="68">
        <f>B30-D36-D37-D38</f>
        <v>12161.111111111109</v>
      </c>
      <c r="E39" s="70">
        <f>D39/B30</f>
        <v>0.73333333333333328</v>
      </c>
      <c r="F39" t="s">
        <v>158</v>
      </c>
    </row>
    <row r="40" spans="1:6">
      <c r="B40" t="s">
        <v>159</v>
      </c>
      <c r="D40" s="66">
        <f>SUM(D36:D39)</f>
        <v>16583.333333333332</v>
      </c>
      <c r="E40" s="69">
        <f>SUM(E36:E39)</f>
        <v>1</v>
      </c>
    </row>
    <row r="42" spans="1:6">
      <c r="A42" t="s">
        <v>160</v>
      </c>
      <c r="B42" t="s">
        <v>164</v>
      </c>
      <c r="C42" s="67">
        <v>1</v>
      </c>
      <c r="D42" s="66">
        <f>B30</f>
        <v>16583.333333333332</v>
      </c>
      <c r="E42" s="69">
        <f>D42/B30</f>
        <v>1</v>
      </c>
      <c r="F42" t="s">
        <v>155</v>
      </c>
    </row>
  </sheetData>
  <printOptions gridLines="1"/>
  <pageMargins left="0.7" right="0.7" top="0.75" bottom="0.75" header="0.3" footer="0.3"/>
  <pageSetup scale="96"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J155"/>
  <sheetViews>
    <sheetView tabSelected="1" workbookViewId="0">
      <selection sqref="A1:J36"/>
    </sheetView>
  </sheetViews>
  <sheetFormatPr defaultRowHeight="12.75"/>
  <cols>
    <col min="1" max="1" width="17" customWidth="1"/>
    <col min="2" max="2" width="13" customWidth="1"/>
    <col min="3" max="3" width="11.28515625" customWidth="1"/>
    <col min="4" max="4" width="14.85546875" customWidth="1"/>
    <col min="5" max="5" width="12" customWidth="1"/>
    <col min="6" max="6" width="12.140625" customWidth="1"/>
    <col min="7" max="7" width="12.42578125" customWidth="1"/>
    <col min="8" max="8" width="13.42578125" customWidth="1"/>
  </cols>
  <sheetData>
    <row r="1" spans="1:8">
      <c r="A1" s="3" t="s">
        <v>165</v>
      </c>
      <c r="B1" s="2"/>
      <c r="C1" s="2"/>
      <c r="D1" s="2"/>
      <c r="E1" s="2"/>
      <c r="F1" s="2"/>
      <c r="G1" s="2"/>
      <c r="H1" s="2"/>
    </row>
    <row r="2" spans="1:8">
      <c r="A2" s="2"/>
      <c r="B2" s="2"/>
      <c r="C2" s="2"/>
      <c r="D2" s="2"/>
      <c r="E2" s="2"/>
      <c r="F2" s="2"/>
      <c r="G2" s="2"/>
      <c r="H2" s="2"/>
    </row>
    <row r="3" spans="1:8">
      <c r="A3" s="2" t="s">
        <v>167</v>
      </c>
      <c r="B3" s="2"/>
      <c r="C3" s="2"/>
      <c r="D3" s="2"/>
      <c r="E3" s="2"/>
      <c r="F3" s="2"/>
      <c r="G3" s="2"/>
      <c r="H3" s="2"/>
    </row>
    <row r="4" spans="1:8">
      <c r="A4" s="2" t="s">
        <v>100</v>
      </c>
      <c r="B4" s="2"/>
      <c r="C4" s="2"/>
      <c r="D4" s="2"/>
      <c r="E4" s="2"/>
      <c r="F4" s="2"/>
      <c r="G4" s="2"/>
      <c r="H4" s="2"/>
    </row>
    <row r="5" spans="1:8">
      <c r="A5" s="2"/>
      <c r="B5" s="2"/>
      <c r="C5" s="2"/>
      <c r="D5" s="2"/>
      <c r="E5" s="2"/>
      <c r="F5" s="2"/>
      <c r="G5" s="2"/>
      <c r="H5" s="2"/>
    </row>
    <row r="6" spans="1:8" hidden="1">
      <c r="A6" s="2" t="s">
        <v>101</v>
      </c>
      <c r="B6" s="2"/>
      <c r="C6" s="2"/>
      <c r="D6" s="2"/>
      <c r="E6" s="2"/>
      <c r="F6" s="2"/>
      <c r="G6" s="2"/>
      <c r="H6" s="2"/>
    </row>
    <row r="7" spans="1:8" hidden="1">
      <c r="A7" s="2" t="s">
        <v>102</v>
      </c>
      <c r="B7" s="2"/>
      <c r="C7" s="2"/>
      <c r="D7" s="2"/>
      <c r="E7" s="2"/>
      <c r="F7" s="2"/>
      <c r="G7" s="2"/>
      <c r="H7" s="2"/>
    </row>
    <row r="8" spans="1:8" hidden="1">
      <c r="A8" s="2"/>
      <c r="B8" s="2"/>
      <c r="C8" s="2"/>
      <c r="D8" s="2"/>
      <c r="E8" s="2"/>
      <c r="F8" s="2"/>
      <c r="G8" s="2"/>
      <c r="H8" s="2"/>
    </row>
    <row r="9" spans="1:8" hidden="1">
      <c r="A9" s="2" t="s">
        <v>103</v>
      </c>
      <c r="B9" s="2"/>
      <c r="C9" s="2"/>
      <c r="D9" s="2"/>
      <c r="E9" s="2"/>
      <c r="F9" s="2"/>
      <c r="G9" s="2"/>
      <c r="H9" s="2"/>
    </row>
    <row r="10" spans="1:8" hidden="1">
      <c r="A10" s="2" t="s">
        <v>104</v>
      </c>
      <c r="B10" s="2"/>
      <c r="C10" s="2"/>
      <c r="D10" s="2"/>
      <c r="E10" s="2"/>
      <c r="F10" s="2"/>
      <c r="G10" s="2"/>
      <c r="H10" s="2"/>
    </row>
    <row r="11" spans="1:8" hidden="1">
      <c r="A11" s="2" t="s">
        <v>105</v>
      </c>
      <c r="B11" s="2"/>
      <c r="C11" s="2"/>
      <c r="D11" s="2"/>
      <c r="E11" s="2"/>
      <c r="F11" s="2"/>
      <c r="G11" s="2"/>
      <c r="H11" s="2"/>
    </row>
    <row r="12" spans="1:8" hidden="1">
      <c r="A12" s="2"/>
      <c r="B12" s="2"/>
      <c r="C12" s="2"/>
      <c r="D12" s="2"/>
      <c r="E12" s="2"/>
      <c r="F12" s="2"/>
      <c r="G12" s="2"/>
      <c r="H12" s="2"/>
    </row>
    <row r="13" spans="1:8">
      <c r="A13" s="3" t="s">
        <v>106</v>
      </c>
      <c r="B13" s="2"/>
      <c r="C13" s="2"/>
      <c r="D13" s="2"/>
      <c r="E13" s="2"/>
      <c r="F13" s="2"/>
      <c r="G13" s="2"/>
      <c r="H13" s="2"/>
    </row>
    <row r="14" spans="1:8">
      <c r="A14" s="2" t="s">
        <v>107</v>
      </c>
      <c r="B14" s="2"/>
      <c r="C14" s="2"/>
      <c r="D14" s="2"/>
      <c r="E14" s="2"/>
      <c r="F14" s="2"/>
      <c r="G14" s="2"/>
      <c r="H14" s="2"/>
    </row>
    <row r="15" spans="1:8">
      <c r="A15" s="2" t="s">
        <v>108</v>
      </c>
      <c r="B15" s="2"/>
      <c r="C15" s="2"/>
      <c r="D15" s="2"/>
      <c r="E15" s="2"/>
      <c r="F15" s="2"/>
      <c r="G15" s="2"/>
      <c r="H15" s="2"/>
    </row>
    <row r="16" spans="1:8">
      <c r="A16" s="2" t="s">
        <v>109</v>
      </c>
      <c r="B16" s="2"/>
      <c r="C16" s="2"/>
      <c r="D16" s="2"/>
      <c r="E16" s="2"/>
      <c r="F16" s="2"/>
      <c r="G16" s="2"/>
      <c r="H16" s="2"/>
    </row>
    <row r="17" spans="1:10">
      <c r="A17" t="s">
        <v>110</v>
      </c>
      <c r="B17" s="2"/>
      <c r="C17" s="2"/>
      <c r="D17" s="2"/>
      <c r="E17" s="2"/>
      <c r="F17" s="2"/>
      <c r="G17" s="2"/>
      <c r="H17" s="2"/>
    </row>
    <row r="18" spans="1:10">
      <c r="A18" s="2"/>
      <c r="B18" s="2"/>
      <c r="C18" s="2"/>
      <c r="D18" s="2"/>
      <c r="E18" s="2"/>
      <c r="F18" s="2"/>
      <c r="G18" s="2"/>
      <c r="H18" s="2"/>
    </row>
    <row r="19" spans="1:10">
      <c r="A19" s="2" t="s">
        <v>111</v>
      </c>
      <c r="B19" s="2"/>
      <c r="C19" s="2"/>
      <c r="D19" s="2"/>
      <c r="E19" s="2"/>
      <c r="F19" s="2"/>
      <c r="G19" s="2"/>
      <c r="H19" s="2"/>
    </row>
    <row r="20" spans="1:10">
      <c r="A20" s="2"/>
      <c r="B20" s="2"/>
      <c r="C20" s="2"/>
      <c r="D20" s="2"/>
      <c r="E20" s="2"/>
      <c r="F20" s="2"/>
      <c r="G20" s="2"/>
      <c r="H20" s="2"/>
    </row>
    <row r="21" spans="1:10">
      <c r="A21" s="2"/>
      <c r="B21" s="2"/>
      <c r="C21" s="2"/>
      <c r="D21" s="2"/>
      <c r="E21" s="2"/>
      <c r="F21" s="2"/>
      <c r="G21" s="2"/>
      <c r="H21" s="2"/>
    </row>
    <row r="22" spans="1:10">
      <c r="A22" s="84" t="s">
        <v>141</v>
      </c>
      <c r="B22" s="84"/>
      <c r="C22" s="84"/>
      <c r="D22" s="84"/>
      <c r="E22" s="84"/>
      <c r="F22" s="84"/>
      <c r="G22" s="55"/>
      <c r="H22" s="55"/>
      <c r="I22" s="72"/>
      <c r="J22" s="72"/>
    </row>
    <row r="23" spans="1:10" ht="38.25">
      <c r="A23" s="85" t="s">
        <v>142</v>
      </c>
      <c r="B23" s="90" t="s">
        <v>168</v>
      </c>
      <c r="C23" s="90" t="s">
        <v>143</v>
      </c>
      <c r="D23" s="90" t="s">
        <v>169</v>
      </c>
      <c r="E23" s="85"/>
      <c r="F23" s="85"/>
      <c r="G23" s="49"/>
      <c r="H23" s="55"/>
      <c r="I23" s="72"/>
      <c r="J23" s="72"/>
    </row>
    <row r="24" spans="1:10">
      <c r="A24" s="85">
        <v>199000</v>
      </c>
      <c r="B24" s="85">
        <f>A24/12</f>
        <v>16583.333333333332</v>
      </c>
      <c r="C24" s="85">
        <f>A24/9</f>
        <v>22111.111111111109</v>
      </c>
      <c r="D24" s="85">
        <f>179700/12</f>
        <v>14975</v>
      </c>
      <c r="E24" s="85"/>
      <c r="F24" s="85"/>
      <c r="G24" s="49"/>
      <c r="H24" s="55"/>
      <c r="I24" s="72"/>
      <c r="J24" s="72"/>
    </row>
    <row r="25" spans="1:10">
      <c r="A25" s="85"/>
      <c r="B25" s="85"/>
      <c r="C25" s="85"/>
      <c r="D25" s="85"/>
      <c r="E25" s="85"/>
      <c r="F25" s="85"/>
      <c r="G25" s="49"/>
      <c r="H25" s="55"/>
      <c r="I25" s="72"/>
      <c r="J25" s="72"/>
    </row>
    <row r="26" spans="1:10">
      <c r="A26" s="88"/>
      <c r="B26" s="85"/>
      <c r="C26" s="85"/>
      <c r="D26" s="88"/>
      <c r="E26" s="85"/>
      <c r="F26" s="85"/>
      <c r="G26" s="49"/>
      <c r="H26" s="55"/>
      <c r="I26" s="72"/>
      <c r="J26" s="72"/>
    </row>
    <row r="27" spans="1:10" ht="38.25">
      <c r="A27" s="85" t="s">
        <v>170</v>
      </c>
      <c r="B27" s="88" t="s">
        <v>171</v>
      </c>
      <c r="C27" s="90" t="s">
        <v>174</v>
      </c>
      <c r="D27" s="85" t="s">
        <v>172</v>
      </c>
      <c r="E27" s="90" t="s">
        <v>173</v>
      </c>
      <c r="F27" s="85" t="s">
        <v>154</v>
      </c>
      <c r="G27" s="83"/>
      <c r="H27" s="55"/>
      <c r="I27" s="72"/>
      <c r="J27" s="72"/>
    </row>
    <row r="28" spans="1:10" ht="25.5">
      <c r="A28" s="89" t="s">
        <v>146</v>
      </c>
      <c r="B28" s="91" t="s">
        <v>164</v>
      </c>
      <c r="C28" s="85" t="s">
        <v>175</v>
      </c>
      <c r="D28" s="85">
        <f>B24*100%</f>
        <v>16583.333333333332</v>
      </c>
      <c r="E28" s="92">
        <f>D28/B24</f>
        <v>1</v>
      </c>
      <c r="F28" s="85" t="s">
        <v>155</v>
      </c>
      <c r="G28" s="49"/>
      <c r="H28" s="55"/>
      <c r="I28" s="72"/>
      <c r="J28" s="72"/>
    </row>
    <row r="29" spans="1:10">
      <c r="A29" s="85"/>
      <c r="B29" s="85"/>
      <c r="C29" s="85"/>
      <c r="D29" s="85"/>
      <c r="E29" s="92"/>
      <c r="F29" s="85"/>
      <c r="G29" s="49"/>
      <c r="H29" s="55"/>
      <c r="I29" s="72"/>
      <c r="J29" s="72"/>
    </row>
    <row r="30" spans="1:10" ht="25.5">
      <c r="A30" s="89" t="s">
        <v>176</v>
      </c>
      <c r="B30" s="90" t="s">
        <v>177</v>
      </c>
      <c r="C30" s="92">
        <v>0.1</v>
      </c>
      <c r="D30" s="85">
        <f>C30*D24</f>
        <v>1497.5</v>
      </c>
      <c r="E30" s="92">
        <f>D30/B24</f>
        <v>9.0301507537688452E-2</v>
      </c>
      <c r="F30" s="94" t="s">
        <v>181</v>
      </c>
      <c r="G30" s="49"/>
      <c r="H30" s="77"/>
      <c r="I30" s="72"/>
      <c r="J30" s="72"/>
    </row>
    <row r="31" spans="1:10" ht="25.5">
      <c r="A31" s="89" t="s">
        <v>176</v>
      </c>
      <c r="B31" s="90" t="s">
        <v>178</v>
      </c>
      <c r="C31" s="85"/>
      <c r="D31" s="85">
        <f>(C30*C24)-D30</f>
        <v>713.61111111111086</v>
      </c>
      <c r="E31" s="92">
        <f>D31/B24</f>
        <v>4.3031825795644879E-2</v>
      </c>
      <c r="F31" s="94" t="s">
        <v>182</v>
      </c>
      <c r="G31" s="49"/>
      <c r="H31" s="49"/>
      <c r="I31" s="72"/>
      <c r="J31" s="72"/>
    </row>
    <row r="32" spans="1:10" ht="25.5">
      <c r="A32" s="89" t="s">
        <v>176</v>
      </c>
      <c r="B32" s="90" t="s">
        <v>179</v>
      </c>
      <c r="C32" s="92">
        <v>0.05</v>
      </c>
      <c r="D32" s="85">
        <f>C32*C24</f>
        <v>1105.5555555555554</v>
      </c>
      <c r="E32" s="92">
        <f>D32/B24</f>
        <v>6.6666666666666666E-2</v>
      </c>
      <c r="F32" s="94" t="s">
        <v>180</v>
      </c>
      <c r="G32" s="49"/>
      <c r="H32" s="49"/>
      <c r="I32" s="72"/>
      <c r="J32" s="72"/>
    </row>
    <row r="33" spans="1:10">
      <c r="A33" s="89" t="s">
        <v>176</v>
      </c>
      <c r="B33" s="85" t="s">
        <v>183</v>
      </c>
      <c r="C33" s="85"/>
      <c r="D33" s="95">
        <f>B24-D30-D31-D32</f>
        <v>13266.666666666666</v>
      </c>
      <c r="E33" s="96">
        <f>D33/B24</f>
        <v>0.8</v>
      </c>
      <c r="F33" s="94" t="s">
        <v>184</v>
      </c>
      <c r="G33" s="49"/>
      <c r="H33" s="55"/>
      <c r="I33" s="72"/>
      <c r="J33" s="72"/>
    </row>
    <row r="34" spans="1:10">
      <c r="A34" s="89" t="s">
        <v>176</v>
      </c>
      <c r="B34" s="85" t="s">
        <v>159</v>
      </c>
      <c r="C34" s="85"/>
      <c r="D34" s="85">
        <f>SUM(D30:D33)</f>
        <v>16583.333333333332</v>
      </c>
      <c r="E34" s="92">
        <f>SUM(E30:E33)</f>
        <v>1</v>
      </c>
      <c r="F34" s="85"/>
      <c r="G34" s="49"/>
      <c r="H34" s="55"/>
      <c r="I34" s="72"/>
      <c r="J34" s="72"/>
    </row>
    <row r="35" spans="1:10">
      <c r="A35" s="87"/>
      <c r="B35" s="85"/>
      <c r="C35" s="85"/>
      <c r="D35" s="85"/>
      <c r="E35" s="92"/>
      <c r="F35" s="85"/>
      <c r="G35" s="49"/>
      <c r="H35" s="55"/>
      <c r="I35" s="72"/>
      <c r="J35" s="72"/>
    </row>
    <row r="36" spans="1:10" ht="25.5">
      <c r="A36" s="97" t="s">
        <v>185</v>
      </c>
      <c r="B36" s="91" t="s">
        <v>164</v>
      </c>
      <c r="C36" s="85" t="s">
        <v>175</v>
      </c>
      <c r="D36" s="85">
        <f>B24</f>
        <v>16583.333333333332</v>
      </c>
      <c r="E36" s="92">
        <f>D36/B24</f>
        <v>1</v>
      </c>
      <c r="F36" s="85" t="s">
        <v>155</v>
      </c>
      <c r="G36" s="80"/>
      <c r="H36" s="75"/>
      <c r="I36" s="72"/>
      <c r="J36" s="72"/>
    </row>
    <row r="37" spans="1:10">
      <c r="A37" s="86"/>
      <c r="B37" s="86"/>
      <c r="C37" s="86"/>
      <c r="D37" s="84"/>
      <c r="E37" s="93"/>
      <c r="F37" s="84"/>
      <c r="G37" s="80"/>
      <c r="H37" s="75"/>
      <c r="I37" s="72"/>
      <c r="J37" s="72"/>
    </row>
    <row r="38" spans="1:10">
      <c r="A38" s="86"/>
      <c r="B38" s="86"/>
      <c r="C38" s="86"/>
      <c r="D38" s="84"/>
      <c r="E38" s="93"/>
      <c r="F38" s="84"/>
      <c r="G38" s="80"/>
      <c r="H38" s="75"/>
      <c r="I38" s="72"/>
      <c r="J38" s="72"/>
    </row>
    <row r="39" spans="1:10">
      <c r="A39" s="86"/>
      <c r="B39" s="86"/>
      <c r="C39" s="86"/>
      <c r="D39" s="84"/>
      <c r="E39" s="93"/>
      <c r="F39" s="84"/>
      <c r="G39" s="80"/>
      <c r="H39" s="75"/>
      <c r="I39" s="72"/>
      <c r="J39" s="72"/>
    </row>
    <row r="40" spans="1:10">
      <c r="A40" s="86"/>
      <c r="B40" s="86"/>
      <c r="C40" s="86"/>
      <c r="D40" s="84"/>
      <c r="E40" s="93"/>
      <c r="F40" s="84"/>
      <c r="G40" s="80"/>
      <c r="H40" s="75"/>
      <c r="I40" s="72"/>
      <c r="J40" s="72"/>
    </row>
    <row r="41" spans="1:10">
      <c r="A41" s="86"/>
      <c r="B41" s="86"/>
      <c r="C41" s="86"/>
      <c r="D41" s="84"/>
      <c r="E41" s="93"/>
      <c r="F41" s="84"/>
      <c r="G41" s="80"/>
      <c r="H41" s="75"/>
      <c r="I41" s="72"/>
      <c r="J41" s="72"/>
    </row>
    <row r="42" spans="1:10">
      <c r="A42" s="86"/>
      <c r="B42" s="86"/>
      <c r="C42" s="86"/>
      <c r="D42" s="84"/>
      <c r="E42" s="84"/>
      <c r="F42" s="84"/>
      <c r="G42" s="80"/>
      <c r="H42" s="75"/>
      <c r="I42" s="72"/>
      <c r="J42" s="72"/>
    </row>
    <row r="43" spans="1:10">
      <c r="A43" s="86"/>
      <c r="B43" s="86"/>
      <c r="C43" s="86"/>
      <c r="D43" s="84"/>
      <c r="E43" s="84"/>
      <c r="F43" s="84"/>
      <c r="G43" s="80"/>
      <c r="H43" s="75"/>
      <c r="I43" s="72"/>
      <c r="J43" s="72"/>
    </row>
    <row r="44" spans="1:10">
      <c r="A44" s="86"/>
      <c r="B44" s="86"/>
      <c r="C44" s="86"/>
      <c r="D44" s="84"/>
      <c r="E44" s="84"/>
      <c r="F44" s="84"/>
      <c r="G44" s="80"/>
      <c r="H44" s="75"/>
      <c r="I44" s="72"/>
      <c r="J44" s="72"/>
    </row>
    <row r="45" spans="1:10">
      <c r="A45" s="86"/>
      <c r="B45" s="86"/>
      <c r="C45" s="86"/>
      <c r="D45" s="84"/>
      <c r="E45" s="84"/>
      <c r="F45" s="84"/>
      <c r="G45" s="80"/>
      <c r="H45" s="75"/>
      <c r="I45" s="72"/>
      <c r="J45" s="72"/>
    </row>
    <row r="46" spans="1:10">
      <c r="A46" s="86"/>
      <c r="B46" s="86"/>
      <c r="C46" s="86"/>
      <c r="D46" s="84"/>
      <c r="E46" s="84"/>
      <c r="F46" s="84"/>
      <c r="G46" s="80"/>
      <c r="H46" s="75"/>
      <c r="I46" s="72"/>
      <c r="J46" s="72"/>
    </row>
    <row r="47" spans="1:10">
      <c r="A47" s="86"/>
      <c r="B47" s="86"/>
      <c r="C47" s="86"/>
      <c r="D47" s="84"/>
      <c r="E47" s="84"/>
      <c r="F47" s="84"/>
      <c r="G47" s="80"/>
      <c r="H47" s="75"/>
      <c r="I47" s="72"/>
      <c r="J47" s="72"/>
    </row>
    <row r="48" spans="1:10">
      <c r="A48" s="86"/>
      <c r="B48" s="86"/>
      <c r="C48" s="86"/>
      <c r="D48" s="84"/>
      <c r="E48" s="84"/>
      <c r="F48" s="84"/>
      <c r="G48" s="80"/>
      <c r="H48" s="75"/>
      <c r="I48" s="72"/>
      <c r="J48" s="72"/>
    </row>
    <row r="49" spans="1:10">
      <c r="A49" s="86"/>
      <c r="B49" s="86"/>
      <c r="C49" s="86"/>
      <c r="D49" s="84"/>
      <c r="E49" s="84"/>
      <c r="F49" s="84"/>
      <c r="G49" s="80"/>
      <c r="H49" s="75"/>
      <c r="I49" s="72"/>
      <c r="J49" s="72"/>
    </row>
    <row r="50" spans="1:10">
      <c r="A50" s="86"/>
      <c r="B50" s="86"/>
      <c r="C50" s="86"/>
      <c r="D50" s="84"/>
      <c r="E50" s="84"/>
      <c r="F50" s="84"/>
      <c r="G50" s="80"/>
      <c r="H50" s="75"/>
      <c r="I50" s="72"/>
      <c r="J50" s="72"/>
    </row>
    <row r="51" spans="1:10">
      <c r="A51" s="86"/>
      <c r="B51" s="86"/>
      <c r="C51" s="86"/>
      <c r="D51" s="84"/>
      <c r="E51" s="84"/>
      <c r="F51" s="84"/>
      <c r="G51" s="80"/>
      <c r="H51" s="75"/>
      <c r="I51" s="72"/>
      <c r="J51" s="72"/>
    </row>
    <row r="52" spans="1:10">
      <c r="A52" s="86"/>
      <c r="B52" s="86"/>
      <c r="C52" s="86"/>
      <c r="D52" s="84"/>
      <c r="E52" s="84"/>
      <c r="F52" s="84"/>
      <c r="G52" s="80"/>
      <c r="H52" s="75"/>
      <c r="I52" s="72"/>
      <c r="J52" s="72"/>
    </row>
    <row r="53" spans="1:10">
      <c r="A53" s="73"/>
      <c r="B53" s="78"/>
      <c r="C53" s="74"/>
      <c r="D53" s="79"/>
      <c r="E53" s="80"/>
      <c r="F53" s="79"/>
      <c r="G53" s="80"/>
      <c r="H53" s="75"/>
      <c r="I53" s="72"/>
      <c r="J53" s="72"/>
    </row>
    <row r="54" spans="1:10">
      <c r="A54" s="55"/>
      <c r="B54" s="55"/>
      <c r="C54" s="55"/>
      <c r="D54" s="55"/>
      <c r="E54" s="55"/>
      <c r="F54" s="55"/>
      <c r="G54" s="55"/>
      <c r="H54" s="55"/>
      <c r="I54" s="72"/>
      <c r="J54" s="72"/>
    </row>
    <row r="55" spans="1:10">
      <c r="A55" s="55"/>
      <c r="B55" s="55"/>
      <c r="C55" s="81"/>
      <c r="D55" s="75"/>
      <c r="E55" s="80"/>
      <c r="F55" s="75"/>
      <c r="G55" s="82"/>
      <c r="H55" s="75"/>
      <c r="I55" s="72"/>
      <c r="J55" s="72"/>
    </row>
    <row r="56" spans="1:10">
      <c r="A56" s="55"/>
      <c r="B56" s="55"/>
      <c r="C56" s="55"/>
      <c r="D56" s="55"/>
      <c r="E56" s="55"/>
      <c r="F56" s="55"/>
      <c r="G56" s="55"/>
      <c r="H56" s="55"/>
      <c r="I56" s="72"/>
      <c r="J56" s="72"/>
    </row>
    <row r="57" spans="1:10">
      <c r="A57" s="55"/>
      <c r="B57" s="55"/>
      <c r="C57" s="55"/>
      <c r="D57" s="55"/>
      <c r="E57" s="82"/>
      <c r="F57" s="55"/>
      <c r="G57" s="55"/>
      <c r="H57" s="55"/>
      <c r="I57" s="72"/>
      <c r="J57" s="72"/>
    </row>
    <row r="58" spans="1:10">
      <c r="A58" s="55"/>
      <c r="B58" s="55"/>
      <c r="C58" s="55"/>
      <c r="D58" s="55"/>
      <c r="E58" s="55"/>
      <c r="F58" s="55"/>
      <c r="G58" s="55"/>
      <c r="H58" s="55"/>
      <c r="I58" s="72"/>
      <c r="J58" s="72"/>
    </row>
    <row r="59" spans="1:10">
      <c r="A59" s="55"/>
      <c r="B59" s="55"/>
      <c r="C59" s="55"/>
      <c r="D59" s="55"/>
      <c r="E59" s="55"/>
      <c r="F59" s="55"/>
      <c r="G59" s="55"/>
      <c r="H59" s="55"/>
      <c r="I59" s="72"/>
      <c r="J59" s="72"/>
    </row>
    <row r="60" spans="1:10">
      <c r="A60" s="76"/>
      <c r="B60" s="55"/>
      <c r="C60" s="55"/>
      <c r="D60" s="55"/>
      <c r="E60" s="55"/>
      <c r="F60" s="55"/>
      <c r="G60" s="55"/>
      <c r="H60" s="55"/>
      <c r="I60" s="72"/>
      <c r="J60" s="72"/>
    </row>
    <row r="61" spans="1:10">
      <c r="A61" s="55"/>
      <c r="B61" s="55"/>
      <c r="C61" s="55"/>
      <c r="D61" s="55"/>
      <c r="E61" s="55"/>
      <c r="F61" s="55"/>
      <c r="G61" s="55"/>
      <c r="H61" s="49"/>
      <c r="I61" s="72"/>
      <c r="J61" s="72"/>
    </row>
    <row r="62" spans="1:10">
      <c r="A62" s="73"/>
      <c r="B62" s="78"/>
      <c r="C62" s="74"/>
      <c r="D62" s="79"/>
      <c r="E62" s="80"/>
      <c r="F62" s="79"/>
      <c r="G62" s="80"/>
      <c r="H62" s="83"/>
      <c r="I62" s="72"/>
      <c r="J62" s="72"/>
    </row>
    <row r="63" spans="1:10">
      <c r="A63" s="73"/>
      <c r="B63" s="78"/>
      <c r="C63" s="74"/>
      <c r="D63" s="79"/>
      <c r="E63" s="80"/>
      <c r="F63" s="79"/>
      <c r="G63" s="80"/>
      <c r="H63" s="83"/>
      <c r="I63" s="72"/>
      <c r="J63" s="72"/>
    </row>
    <row r="64" spans="1:10">
      <c r="A64" s="73"/>
      <c r="B64" s="78"/>
      <c r="C64" s="74"/>
      <c r="D64" s="79"/>
      <c r="E64" s="80"/>
      <c r="F64" s="79"/>
      <c r="G64" s="80"/>
      <c r="H64" s="83"/>
      <c r="I64" s="72"/>
      <c r="J64" s="72"/>
    </row>
    <row r="65" spans="1:10">
      <c r="A65" s="73"/>
      <c r="B65" s="78"/>
      <c r="C65" s="74"/>
      <c r="D65" s="79"/>
      <c r="E65" s="80"/>
      <c r="F65" s="79"/>
      <c r="G65" s="80"/>
      <c r="H65" s="75"/>
      <c r="I65" s="72"/>
      <c r="J65" s="72"/>
    </row>
    <row r="66" spans="1:10">
      <c r="A66" s="55"/>
      <c r="B66" s="55"/>
      <c r="C66" s="55"/>
      <c r="D66" s="55"/>
      <c r="E66" s="55"/>
      <c r="F66" s="55"/>
      <c r="G66" s="55"/>
      <c r="H66" s="55"/>
      <c r="I66" s="72"/>
      <c r="J66" s="72"/>
    </row>
    <row r="67" spans="1:10">
      <c r="A67" s="55"/>
      <c r="B67" s="55"/>
      <c r="C67" s="81"/>
      <c r="D67" s="75"/>
      <c r="E67" s="82"/>
      <c r="F67" s="55"/>
      <c r="G67" s="55"/>
      <c r="H67" s="55"/>
      <c r="I67" s="72"/>
      <c r="J67" s="72"/>
    </row>
    <row r="68" spans="1:10">
      <c r="A68" s="55"/>
      <c r="B68" s="55"/>
      <c r="C68" s="55"/>
      <c r="D68" s="55"/>
      <c r="E68" s="55"/>
      <c r="F68" s="55"/>
      <c r="G68" s="55"/>
      <c r="H68" s="55"/>
      <c r="I68" s="72"/>
      <c r="J68" s="72"/>
    </row>
    <row r="69" spans="1:10">
      <c r="A69" s="55"/>
      <c r="B69" s="55"/>
      <c r="C69" s="81"/>
      <c r="D69" s="75"/>
      <c r="E69" s="82"/>
      <c r="F69" s="55"/>
      <c r="G69" s="55"/>
      <c r="H69" s="55"/>
      <c r="I69" s="72"/>
      <c r="J69" s="72"/>
    </row>
    <row r="70" spans="1:10">
      <c r="A70" s="55"/>
      <c r="B70" s="55"/>
      <c r="C70" s="81"/>
      <c r="D70" s="75"/>
      <c r="E70" s="55"/>
      <c r="F70" s="55"/>
      <c r="G70" s="55"/>
      <c r="H70" s="55"/>
      <c r="I70" s="72"/>
      <c r="J70" s="72"/>
    </row>
    <row r="71" spans="1:10">
      <c r="A71" s="55"/>
      <c r="B71" s="55"/>
      <c r="C71" s="81"/>
      <c r="D71" s="75"/>
      <c r="E71" s="55"/>
      <c r="F71" s="55"/>
      <c r="G71" s="55"/>
      <c r="H71" s="55"/>
      <c r="I71" s="72"/>
      <c r="J71" s="72"/>
    </row>
    <row r="72" spans="1:10">
      <c r="A72" s="55"/>
      <c r="B72" s="55"/>
      <c r="C72" s="81"/>
      <c r="D72" s="75"/>
      <c r="E72" s="55"/>
      <c r="F72" s="55"/>
      <c r="G72" s="55"/>
      <c r="H72" s="55"/>
      <c r="I72" s="72"/>
      <c r="J72" s="72"/>
    </row>
    <row r="73" spans="1:10">
      <c r="A73" s="72"/>
      <c r="B73" s="72"/>
      <c r="C73" s="72"/>
      <c r="D73" s="72"/>
      <c r="E73" s="72"/>
      <c r="F73" s="72"/>
      <c r="G73" s="72"/>
      <c r="H73" s="72"/>
      <c r="I73" s="72"/>
      <c r="J73" s="72"/>
    </row>
    <row r="74" spans="1:10">
      <c r="A74" s="72"/>
      <c r="B74" s="72"/>
      <c r="C74" s="72"/>
      <c r="D74" s="72"/>
      <c r="E74" s="72"/>
      <c r="F74" s="72"/>
      <c r="G74" s="72"/>
      <c r="H74" s="72"/>
      <c r="I74" s="72"/>
      <c r="J74" s="72"/>
    </row>
    <row r="75" spans="1:10">
      <c r="A75" s="72"/>
      <c r="B75" s="72"/>
      <c r="C75" s="72"/>
      <c r="D75" s="72"/>
      <c r="E75" s="72"/>
      <c r="F75" s="72"/>
      <c r="G75" s="72"/>
      <c r="H75" s="72"/>
      <c r="I75" s="72"/>
      <c r="J75" s="72"/>
    </row>
    <row r="80" spans="1:10">
      <c r="A80" s="3"/>
      <c r="B80" s="2"/>
      <c r="C80" s="2"/>
      <c r="D80" s="2"/>
      <c r="E80" s="2"/>
      <c r="F80" s="2"/>
      <c r="G80" s="2"/>
      <c r="H80" s="2"/>
    </row>
    <row r="81" spans="1:8">
      <c r="A81" s="2"/>
      <c r="B81" s="2"/>
      <c r="C81" s="2"/>
      <c r="D81" s="2"/>
      <c r="E81" s="2"/>
      <c r="F81" s="2"/>
      <c r="G81" s="2"/>
      <c r="H81" s="2"/>
    </row>
    <row r="82" spans="1:8">
      <c r="A82" s="2"/>
      <c r="B82" s="2"/>
      <c r="C82" s="2"/>
      <c r="D82" s="2"/>
      <c r="E82" s="2"/>
      <c r="F82" s="2"/>
      <c r="G82" s="2"/>
      <c r="H82" s="2"/>
    </row>
    <row r="83" spans="1:8">
      <c r="A83" s="2"/>
      <c r="B83" s="2"/>
      <c r="C83" s="2"/>
      <c r="D83" s="2"/>
      <c r="E83" s="2"/>
      <c r="F83" s="2"/>
      <c r="G83" s="2"/>
      <c r="H83" s="2"/>
    </row>
    <row r="84" spans="1:8">
      <c r="A84" s="2"/>
      <c r="B84" s="2"/>
      <c r="C84" s="2"/>
      <c r="D84" s="2"/>
      <c r="E84" s="2"/>
      <c r="F84" s="2"/>
      <c r="G84" s="2"/>
      <c r="H84" s="2"/>
    </row>
    <row r="85" spans="1:8">
      <c r="A85" s="2"/>
      <c r="B85" s="2"/>
      <c r="C85" s="2"/>
      <c r="D85" s="2"/>
      <c r="E85" s="2"/>
      <c r="F85" s="2"/>
      <c r="G85" s="2"/>
      <c r="H85" s="2"/>
    </row>
    <row r="86" spans="1:8">
      <c r="A86" s="2"/>
      <c r="B86" s="2"/>
      <c r="C86" s="2"/>
      <c r="D86" s="2"/>
      <c r="E86" s="2"/>
      <c r="F86" s="2"/>
      <c r="G86" s="2"/>
      <c r="H86" s="2"/>
    </row>
    <row r="87" spans="1:8">
      <c r="A87" s="2"/>
      <c r="B87" s="2"/>
      <c r="C87" s="2"/>
      <c r="D87" s="2"/>
      <c r="E87" s="2"/>
      <c r="F87" s="2"/>
      <c r="G87" s="2"/>
      <c r="H87" s="2"/>
    </row>
    <row r="88" spans="1:8">
      <c r="A88" s="2"/>
      <c r="B88" s="2"/>
      <c r="C88" s="2"/>
      <c r="D88" s="2"/>
      <c r="E88" s="2"/>
      <c r="F88" s="2"/>
      <c r="G88" s="2"/>
      <c r="H88" s="2"/>
    </row>
    <row r="89" spans="1:8">
      <c r="A89" s="2"/>
      <c r="B89" s="2"/>
      <c r="C89" s="2"/>
      <c r="D89" s="2"/>
      <c r="E89" s="2"/>
      <c r="F89" s="2"/>
      <c r="G89" s="2"/>
      <c r="H89" s="2"/>
    </row>
    <row r="90" spans="1:8">
      <c r="A90" s="2"/>
      <c r="B90" s="2"/>
      <c r="C90" s="2"/>
      <c r="D90" s="2"/>
      <c r="E90" s="2"/>
      <c r="F90" s="2"/>
      <c r="G90" s="2"/>
      <c r="H90" s="2"/>
    </row>
    <row r="91" spans="1:8">
      <c r="A91" s="2"/>
      <c r="B91" s="2"/>
      <c r="C91" s="2"/>
      <c r="D91" s="2"/>
      <c r="E91" s="2"/>
      <c r="F91" s="2"/>
      <c r="G91" s="2"/>
      <c r="H91" s="2"/>
    </row>
    <row r="92" spans="1:8">
      <c r="A92" s="3"/>
      <c r="B92" s="2"/>
      <c r="C92" s="2"/>
      <c r="D92" s="2"/>
      <c r="E92" s="2"/>
      <c r="F92" s="2"/>
      <c r="G92" s="2"/>
      <c r="H92" s="2"/>
    </row>
    <row r="93" spans="1:8">
      <c r="A93" s="2"/>
      <c r="B93" s="2"/>
      <c r="C93" s="2"/>
      <c r="D93" s="2"/>
      <c r="E93" s="2"/>
      <c r="F93" s="2"/>
      <c r="G93" s="2"/>
      <c r="H93" s="2"/>
    </row>
    <row r="94" spans="1:8">
      <c r="A94" s="2"/>
      <c r="B94" s="2"/>
      <c r="C94" s="2"/>
      <c r="D94" s="2"/>
      <c r="E94" s="2"/>
      <c r="F94" s="2"/>
      <c r="G94" s="2"/>
      <c r="H94" s="2"/>
    </row>
    <row r="95" spans="1:8">
      <c r="A95" s="2"/>
      <c r="B95" s="2"/>
      <c r="C95" s="2"/>
      <c r="D95" s="2"/>
      <c r="E95" s="2"/>
      <c r="F95" s="2"/>
      <c r="G95" s="2"/>
      <c r="H95" s="2"/>
    </row>
    <row r="96" spans="1:8">
      <c r="B96" s="2"/>
      <c r="C96" s="2"/>
      <c r="D96" s="2"/>
      <c r="E96" s="2"/>
      <c r="F96" s="2"/>
      <c r="G96" s="2"/>
      <c r="H96" s="2"/>
    </row>
    <row r="97" spans="1:8">
      <c r="A97" s="2"/>
      <c r="B97" s="2"/>
      <c r="C97" s="2"/>
      <c r="D97" s="2"/>
      <c r="E97" s="2"/>
      <c r="F97" s="2"/>
      <c r="G97" s="2"/>
      <c r="H97" s="2"/>
    </row>
    <row r="98" spans="1:8">
      <c r="A98" s="2"/>
      <c r="B98" s="2"/>
      <c r="C98" s="2"/>
      <c r="D98" s="2"/>
      <c r="E98" s="2"/>
      <c r="F98" s="2"/>
      <c r="G98" s="2"/>
      <c r="H98" s="2"/>
    </row>
    <row r="99" spans="1:8">
      <c r="A99" s="2"/>
      <c r="B99" s="2"/>
      <c r="C99" s="2"/>
      <c r="D99" s="2"/>
      <c r="E99" s="2"/>
      <c r="F99" s="2"/>
      <c r="G99" s="2"/>
      <c r="H99" s="2"/>
    </row>
    <row r="100" spans="1:8">
      <c r="A100" s="2"/>
      <c r="B100" s="2"/>
      <c r="C100" s="2"/>
      <c r="D100" s="2"/>
      <c r="E100" s="2"/>
      <c r="F100" s="2"/>
      <c r="G100" s="2"/>
      <c r="H100" s="2"/>
    </row>
    <row r="101" spans="1:8">
      <c r="A101" s="2"/>
      <c r="B101" s="2"/>
      <c r="C101" s="2"/>
      <c r="D101" s="2"/>
      <c r="E101" s="2"/>
      <c r="F101" s="2"/>
      <c r="G101" s="2"/>
      <c r="H101" s="2"/>
    </row>
    <row r="102" spans="1:8">
      <c r="A102" s="2"/>
      <c r="B102" s="2"/>
      <c r="C102" s="2"/>
      <c r="D102" s="2"/>
      <c r="E102" s="2"/>
      <c r="F102" s="2"/>
      <c r="G102" s="2"/>
      <c r="H102" s="2"/>
    </row>
    <row r="103" spans="1:8">
      <c r="A103" s="2"/>
      <c r="B103" s="2"/>
      <c r="C103" s="2"/>
      <c r="D103" s="2"/>
      <c r="E103" s="2"/>
      <c r="F103" s="2"/>
      <c r="G103" s="2"/>
      <c r="H103" s="2"/>
    </row>
    <row r="104" spans="1:8">
      <c r="A104" s="2"/>
      <c r="B104" s="2"/>
      <c r="C104" s="2"/>
      <c r="D104" s="2"/>
      <c r="E104" s="2"/>
      <c r="F104" s="2"/>
      <c r="G104" s="2"/>
      <c r="H104" s="2"/>
    </row>
    <row r="105" spans="1:8">
      <c r="A105" s="2"/>
      <c r="B105" s="2"/>
      <c r="C105" s="2"/>
      <c r="D105" s="2"/>
      <c r="E105" s="2"/>
      <c r="F105" s="2"/>
      <c r="G105" s="2"/>
      <c r="H105" s="2"/>
    </row>
    <row r="106" spans="1:8">
      <c r="A106" s="2"/>
      <c r="B106" s="2"/>
      <c r="C106" s="2"/>
      <c r="D106" s="2"/>
      <c r="E106" s="2"/>
      <c r="F106" s="2"/>
      <c r="G106" s="2"/>
      <c r="H106" s="2"/>
    </row>
    <row r="107" spans="1:8">
      <c r="A107" s="2"/>
      <c r="B107" s="2"/>
      <c r="C107" s="2"/>
      <c r="D107" s="2"/>
      <c r="E107" s="2"/>
      <c r="F107" s="2"/>
      <c r="G107" s="2"/>
      <c r="H107" s="2"/>
    </row>
    <row r="108" spans="1:8">
      <c r="A108" s="2"/>
      <c r="B108" s="2"/>
      <c r="C108" s="2"/>
      <c r="D108" s="2"/>
      <c r="E108" s="2"/>
      <c r="F108" s="2"/>
      <c r="G108" s="2"/>
      <c r="H108" s="2"/>
    </row>
    <row r="109" spans="1:8">
      <c r="A109" s="2"/>
      <c r="B109" s="2"/>
      <c r="C109" s="4"/>
      <c r="D109" s="2"/>
      <c r="E109" s="4"/>
      <c r="F109" s="4"/>
      <c r="G109" s="2"/>
      <c r="H109" s="2"/>
    </row>
    <row r="110" spans="1:8">
      <c r="A110" s="47"/>
      <c r="B110" s="2"/>
      <c r="C110" s="4"/>
      <c r="D110" s="48"/>
      <c r="E110" s="4"/>
      <c r="F110" s="4"/>
      <c r="G110" s="2"/>
      <c r="H110" s="2"/>
    </row>
    <row r="111" spans="1:8">
      <c r="A111" s="49"/>
      <c r="B111" s="50"/>
      <c r="C111" s="51"/>
      <c r="D111" s="51"/>
      <c r="E111" s="51"/>
      <c r="F111" s="52"/>
      <c r="G111" s="53"/>
      <c r="H111" s="51"/>
    </row>
    <row r="112" spans="1:8">
      <c r="A112" s="49"/>
      <c r="B112" s="54"/>
      <c r="C112" s="51"/>
      <c r="D112" s="51"/>
      <c r="E112" s="51"/>
      <c r="F112" s="51"/>
      <c r="G112" s="51"/>
      <c r="H112" s="51"/>
    </row>
    <row r="113" spans="1:8">
      <c r="A113" s="55"/>
      <c r="B113" s="51"/>
      <c r="C113" s="51"/>
      <c r="D113" s="51"/>
      <c r="E113" s="51"/>
      <c r="F113" s="51"/>
      <c r="G113" s="51"/>
      <c r="H113" s="51"/>
    </row>
    <row r="114" spans="1:8">
      <c r="A114" s="3"/>
      <c r="B114" s="4"/>
      <c r="C114" s="51"/>
      <c r="D114" s="56"/>
      <c r="E114" s="56"/>
      <c r="F114" s="56"/>
      <c r="G114" s="56"/>
      <c r="H114" s="56"/>
    </row>
    <row r="115" spans="1:8">
      <c r="A115" s="55"/>
      <c r="B115" s="4"/>
      <c r="C115" s="57"/>
      <c r="D115" s="57"/>
      <c r="E115" s="57"/>
      <c r="F115" s="57"/>
      <c r="G115" s="57"/>
      <c r="H115" s="57"/>
    </row>
    <row r="116" spans="1:8">
      <c r="A116" s="2"/>
      <c r="B116" s="4"/>
      <c r="C116" s="4"/>
      <c r="D116" s="4"/>
      <c r="E116" s="4"/>
      <c r="F116" s="4"/>
      <c r="G116" s="4"/>
      <c r="H116" s="4"/>
    </row>
    <row r="117" spans="1:8">
      <c r="A117" s="2"/>
      <c r="B117" s="4"/>
      <c r="C117" s="4"/>
      <c r="D117" s="4"/>
      <c r="E117" s="4"/>
      <c r="F117" s="4"/>
      <c r="G117" s="4"/>
      <c r="H117" s="2"/>
    </row>
    <row r="118" spans="1:8">
      <c r="A118" s="2"/>
      <c r="B118" s="4"/>
      <c r="C118" s="4"/>
      <c r="D118" s="4"/>
      <c r="E118" s="4"/>
      <c r="F118" s="4"/>
      <c r="G118" s="4"/>
      <c r="H118" s="2"/>
    </row>
    <row r="119" spans="1:8">
      <c r="A119" s="3"/>
      <c r="B119" s="4"/>
      <c r="C119" s="4"/>
      <c r="D119" s="4"/>
      <c r="E119" s="4"/>
      <c r="F119" s="4"/>
      <c r="G119" s="4"/>
      <c r="H119" s="2"/>
    </row>
    <row r="120" spans="1:8">
      <c r="A120" s="47"/>
      <c r="B120" s="58"/>
      <c r="C120" s="50"/>
      <c r="D120" s="20"/>
      <c r="E120" s="19"/>
      <c r="F120" s="20"/>
      <c r="G120" s="19"/>
      <c r="H120" s="6"/>
    </row>
    <row r="121" spans="1:8">
      <c r="A121" s="59"/>
      <c r="B121" s="58"/>
      <c r="C121" s="50"/>
      <c r="D121" s="20"/>
      <c r="E121" s="19"/>
      <c r="F121" s="20"/>
      <c r="G121" s="19"/>
      <c r="H121" s="6"/>
    </row>
    <row r="122" spans="1:8">
      <c r="A122" s="59"/>
      <c r="B122" s="58"/>
      <c r="C122" s="50"/>
      <c r="D122" s="20"/>
      <c r="E122" s="19"/>
      <c r="F122" s="20"/>
      <c r="G122" s="19"/>
      <c r="H122" s="6"/>
    </row>
    <row r="123" spans="1:8">
      <c r="A123" s="59"/>
      <c r="B123" s="58"/>
      <c r="C123" s="50"/>
      <c r="D123" s="20"/>
      <c r="E123" s="19"/>
      <c r="F123" s="20"/>
      <c r="G123" s="19"/>
      <c r="H123" s="6"/>
    </row>
    <row r="124" spans="1:8">
      <c r="A124" s="59"/>
      <c r="B124" s="58"/>
      <c r="C124" s="50"/>
      <c r="D124" s="20"/>
      <c r="E124" s="19"/>
      <c r="F124" s="20"/>
      <c r="G124" s="19"/>
      <c r="H124" s="6"/>
    </row>
    <row r="125" spans="1:8">
      <c r="A125" s="59"/>
      <c r="B125" s="58"/>
      <c r="C125" s="50"/>
      <c r="D125" s="20"/>
      <c r="E125" s="19"/>
      <c r="F125" s="20"/>
      <c r="G125" s="19"/>
      <c r="H125" s="6"/>
    </row>
    <row r="126" spans="1:8">
      <c r="A126" s="59"/>
      <c r="B126" s="58"/>
      <c r="C126" s="50"/>
      <c r="D126" s="20"/>
      <c r="E126" s="19"/>
      <c r="F126" s="20"/>
      <c r="G126" s="19"/>
      <c r="H126" s="6"/>
    </row>
    <row r="127" spans="1:8">
      <c r="A127" s="59"/>
      <c r="B127" s="58"/>
      <c r="C127" s="50"/>
      <c r="D127" s="20"/>
      <c r="E127" s="19"/>
      <c r="F127" s="20"/>
      <c r="G127" s="19"/>
      <c r="H127" s="6"/>
    </row>
    <row r="128" spans="1:8">
      <c r="A128" s="59"/>
      <c r="B128" s="58"/>
      <c r="C128" s="50"/>
      <c r="D128" s="20"/>
      <c r="E128" s="19"/>
      <c r="F128" s="20"/>
      <c r="G128" s="19"/>
      <c r="H128" s="6"/>
    </row>
    <row r="129" spans="1:8">
      <c r="A129" s="59"/>
      <c r="B129" s="58"/>
      <c r="C129" s="50"/>
      <c r="D129" s="20"/>
      <c r="E129" s="19"/>
      <c r="F129" s="20"/>
      <c r="G129" s="19"/>
      <c r="H129" s="6"/>
    </row>
    <row r="130" spans="1:8">
      <c r="A130" s="59"/>
      <c r="B130" s="58"/>
      <c r="C130" s="50"/>
      <c r="D130" s="20"/>
      <c r="E130" s="19"/>
      <c r="F130" s="20"/>
      <c r="G130" s="19"/>
      <c r="H130" s="6"/>
    </row>
    <row r="131" spans="1:8">
      <c r="A131" s="59"/>
      <c r="B131" s="58"/>
      <c r="C131" s="50"/>
      <c r="D131" s="20"/>
      <c r="E131" s="19"/>
      <c r="F131" s="20"/>
      <c r="G131" s="19"/>
      <c r="H131" s="6"/>
    </row>
    <row r="132" spans="1:8">
      <c r="A132" s="59"/>
      <c r="B132" s="58"/>
      <c r="C132" s="50"/>
      <c r="D132" s="20"/>
      <c r="E132" s="19"/>
      <c r="F132" s="20"/>
      <c r="G132" s="19"/>
      <c r="H132" s="6"/>
    </row>
    <row r="133" spans="1:8">
      <c r="A133" s="59"/>
      <c r="B133" s="58"/>
      <c r="C133" s="50"/>
      <c r="D133" s="20"/>
      <c r="E133" s="19"/>
      <c r="F133" s="20"/>
      <c r="G133" s="19"/>
      <c r="H133" s="6"/>
    </row>
    <row r="134" spans="1:8">
      <c r="A134" s="59"/>
      <c r="B134" s="58"/>
      <c r="C134" s="50"/>
      <c r="D134" s="20"/>
      <c r="E134" s="19"/>
      <c r="F134" s="20"/>
      <c r="G134" s="19"/>
      <c r="H134" s="6"/>
    </row>
    <row r="135" spans="1:8">
      <c r="A135" s="59"/>
      <c r="B135" s="58"/>
      <c r="C135" s="50"/>
      <c r="D135" s="20"/>
      <c r="E135" s="19"/>
      <c r="F135" s="20"/>
      <c r="G135" s="19"/>
      <c r="H135" s="6"/>
    </row>
    <row r="136" spans="1:8">
      <c r="A136" s="59"/>
      <c r="B136" s="58"/>
      <c r="C136" s="50"/>
      <c r="D136" s="20"/>
      <c r="E136" s="19"/>
      <c r="F136" s="20"/>
      <c r="G136" s="19"/>
      <c r="H136" s="6"/>
    </row>
    <row r="137" spans="1:8">
      <c r="A137" s="59"/>
      <c r="B137" s="58"/>
      <c r="C137" s="50"/>
      <c r="D137" s="20"/>
      <c r="E137" s="19"/>
      <c r="F137" s="20"/>
      <c r="G137" s="19"/>
      <c r="H137" s="6"/>
    </row>
    <row r="138" spans="1:8">
      <c r="A138" s="2"/>
      <c r="B138" s="2"/>
      <c r="C138" s="2"/>
      <c r="D138" s="2"/>
      <c r="E138" s="2"/>
      <c r="F138" s="2"/>
      <c r="G138" s="2"/>
      <c r="H138" s="2"/>
    </row>
    <row r="139" spans="1:8">
      <c r="A139" s="2"/>
      <c r="B139" s="2"/>
      <c r="C139" s="8"/>
      <c r="D139" s="6"/>
      <c r="E139" s="19"/>
      <c r="F139" s="6"/>
      <c r="G139" s="60"/>
      <c r="H139" s="6"/>
    </row>
    <row r="140" spans="1:8">
      <c r="A140" s="2"/>
      <c r="B140" s="2"/>
      <c r="C140" s="2"/>
      <c r="D140" s="2"/>
      <c r="E140" s="2"/>
      <c r="F140" s="2"/>
      <c r="G140" s="2"/>
      <c r="H140" s="2"/>
    </row>
    <row r="141" spans="1:8">
      <c r="A141" s="2"/>
      <c r="B141" s="2"/>
      <c r="C141" s="2"/>
      <c r="D141" s="2"/>
      <c r="E141" s="60"/>
      <c r="F141" s="2"/>
      <c r="G141" s="2"/>
      <c r="H141" s="2"/>
    </row>
    <row r="142" spans="1:8">
      <c r="A142" s="2"/>
      <c r="B142" s="2"/>
      <c r="C142" s="2"/>
      <c r="D142" s="2"/>
      <c r="E142" s="2"/>
      <c r="F142" s="2"/>
      <c r="G142" s="2"/>
      <c r="H142" s="2"/>
    </row>
    <row r="143" spans="1:8">
      <c r="A143" s="2"/>
      <c r="B143" s="2"/>
      <c r="C143" s="2"/>
      <c r="D143" s="2"/>
      <c r="E143" s="2"/>
      <c r="F143" s="2"/>
      <c r="G143" s="2"/>
      <c r="H143" s="2"/>
    </row>
    <row r="144" spans="1:8">
      <c r="A144" s="3"/>
      <c r="B144" s="2"/>
      <c r="C144" s="2"/>
      <c r="D144" s="2"/>
      <c r="E144" s="2"/>
      <c r="F144" s="2"/>
      <c r="G144" s="2"/>
      <c r="H144" s="2"/>
    </row>
    <row r="145" spans="1:8">
      <c r="A145" s="2"/>
      <c r="B145" s="2"/>
      <c r="C145" s="2"/>
      <c r="D145" s="2"/>
      <c r="E145" s="2"/>
      <c r="F145" s="2"/>
      <c r="G145" s="2"/>
      <c r="H145" s="4"/>
    </row>
    <row r="146" spans="1:8">
      <c r="A146" s="59"/>
      <c r="B146" s="58"/>
      <c r="C146" s="50"/>
      <c r="D146" s="20"/>
      <c r="E146" s="19"/>
      <c r="F146" s="20"/>
      <c r="G146" s="19"/>
      <c r="H146" s="61"/>
    </row>
    <row r="147" spans="1:8">
      <c r="A147" s="59"/>
      <c r="B147" s="58"/>
      <c r="C147" s="50"/>
      <c r="D147" s="20"/>
      <c r="E147" s="19"/>
      <c r="F147" s="20"/>
      <c r="G147" s="19"/>
      <c r="H147" s="61"/>
    </row>
    <row r="148" spans="1:8">
      <c r="A148" s="59"/>
      <c r="B148" s="58"/>
      <c r="C148" s="50"/>
      <c r="D148" s="20"/>
      <c r="E148" s="19"/>
      <c r="F148" s="20"/>
      <c r="G148" s="19"/>
      <c r="H148" s="61"/>
    </row>
    <row r="149" spans="1:8">
      <c r="A149" s="59"/>
      <c r="B149" s="58"/>
      <c r="C149" s="50"/>
      <c r="D149" s="20"/>
      <c r="E149" s="19"/>
      <c r="F149" s="20"/>
      <c r="G149" s="19"/>
      <c r="H149" s="6"/>
    </row>
    <row r="150" spans="1:8">
      <c r="A150" s="2"/>
      <c r="B150" s="2"/>
      <c r="C150" s="2"/>
      <c r="D150" s="2"/>
      <c r="E150" s="2"/>
      <c r="F150" s="2"/>
      <c r="G150" s="2"/>
      <c r="H150" s="2"/>
    </row>
    <row r="151" spans="1:8">
      <c r="A151" s="2"/>
      <c r="B151" s="2"/>
      <c r="C151" s="8"/>
      <c r="D151" s="6"/>
      <c r="E151" s="60"/>
      <c r="F151" s="2"/>
      <c r="G151" s="2"/>
      <c r="H151" s="2"/>
    </row>
    <row r="152" spans="1:8">
      <c r="A152" s="2"/>
      <c r="B152" s="2"/>
      <c r="C152" s="2"/>
      <c r="D152" s="2"/>
      <c r="E152" s="2"/>
      <c r="F152" s="2"/>
      <c r="G152" s="2"/>
      <c r="H152" s="2"/>
    </row>
    <row r="153" spans="1:8">
      <c r="A153" s="2"/>
      <c r="B153" s="2"/>
      <c r="C153" s="62"/>
      <c r="D153" s="6"/>
      <c r="E153" s="60"/>
      <c r="F153" s="2"/>
      <c r="G153" s="2"/>
      <c r="H153" s="2"/>
    </row>
    <row r="154" spans="1:8">
      <c r="A154" s="2"/>
      <c r="B154" s="2"/>
      <c r="C154" s="8"/>
      <c r="D154" s="6"/>
      <c r="E154" s="2"/>
      <c r="F154" s="2"/>
      <c r="G154" s="2"/>
      <c r="H154" s="2"/>
    </row>
    <row r="155" spans="1:8">
      <c r="A155" s="2"/>
      <c r="B155" s="2"/>
      <c r="C155" s="8"/>
      <c r="D155" s="6"/>
      <c r="E155" s="2"/>
      <c r="F155" s="2"/>
      <c r="G155" s="2"/>
      <c r="H155" s="2"/>
    </row>
  </sheetData>
  <printOptions gridLines="1"/>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G37"/>
  <sheetViews>
    <sheetView workbookViewId="0">
      <selection sqref="A1:G1"/>
    </sheetView>
  </sheetViews>
  <sheetFormatPr defaultRowHeight="12.75"/>
  <cols>
    <col min="1" max="1" width="54.85546875" customWidth="1"/>
    <col min="2" max="2" width="13.42578125" customWidth="1"/>
    <col min="3" max="3" width="11.28515625" customWidth="1"/>
    <col min="4" max="4" width="14.85546875" customWidth="1"/>
    <col min="5" max="5" width="10.85546875" customWidth="1"/>
    <col min="6" max="6" width="12.140625" customWidth="1"/>
    <col min="7" max="7" width="10.85546875" customWidth="1"/>
  </cols>
  <sheetData>
    <row r="1" spans="1:7" ht="58.5" customHeight="1">
      <c r="A1" s="98" t="s">
        <v>135</v>
      </c>
      <c r="B1" s="98"/>
      <c r="C1" s="98"/>
      <c r="D1" s="98"/>
      <c r="E1" s="98"/>
      <c r="F1" s="98"/>
      <c r="G1" s="98"/>
    </row>
    <row r="2" spans="1:7">
      <c r="A2" s="2"/>
      <c r="B2" s="2"/>
      <c r="C2" s="4" t="s">
        <v>116</v>
      </c>
      <c r="D2" s="2"/>
      <c r="E2" s="4"/>
      <c r="F2" s="2"/>
      <c r="G2" s="2"/>
    </row>
    <row r="3" spans="1:7">
      <c r="A3" s="47" t="s">
        <v>117</v>
      </c>
      <c r="B3" s="2"/>
      <c r="C3" s="4" t="s">
        <v>118</v>
      </c>
      <c r="D3" s="48"/>
      <c r="E3" s="4"/>
      <c r="F3" s="20"/>
      <c r="G3" s="2"/>
    </row>
    <row r="4" spans="1:7">
      <c r="A4" s="49" t="s">
        <v>119</v>
      </c>
      <c r="B4" s="50"/>
      <c r="C4" s="51"/>
      <c r="D4" s="51"/>
      <c r="E4" s="51"/>
      <c r="F4" s="51"/>
      <c r="G4" s="51"/>
    </row>
    <row r="5" spans="1:7">
      <c r="A5" s="49" t="s">
        <v>120</v>
      </c>
      <c r="B5" s="54"/>
      <c r="C5" s="51"/>
      <c r="D5" s="51"/>
      <c r="E5" s="51"/>
      <c r="F5" s="51"/>
      <c r="G5" s="51"/>
    </row>
    <row r="6" spans="1:7">
      <c r="A6" s="55"/>
      <c r="B6" s="51"/>
      <c r="C6" s="51"/>
      <c r="D6" s="51"/>
      <c r="E6" s="51"/>
      <c r="F6" s="51"/>
      <c r="G6" s="51"/>
    </row>
    <row r="7" spans="1:7">
      <c r="A7" s="55"/>
      <c r="B7" s="4" t="s">
        <v>121</v>
      </c>
      <c r="C7" s="51"/>
      <c r="D7" s="56" t="s">
        <v>122</v>
      </c>
      <c r="E7" s="56"/>
      <c r="F7" s="56"/>
      <c r="G7" s="56"/>
    </row>
    <row r="8" spans="1:7">
      <c r="A8" s="55"/>
      <c r="B8" s="4" t="s">
        <v>123</v>
      </c>
      <c r="C8" s="57" t="s">
        <v>124</v>
      </c>
      <c r="D8" s="57" t="s">
        <v>125</v>
      </c>
      <c r="E8" s="57" t="s">
        <v>125</v>
      </c>
      <c r="F8" s="57" t="s">
        <v>126</v>
      </c>
      <c r="G8" s="57" t="s">
        <v>127</v>
      </c>
    </row>
    <row r="9" spans="1:7">
      <c r="A9" s="2"/>
      <c r="B9" s="4" t="s">
        <v>128</v>
      </c>
      <c r="C9" s="4" t="s">
        <v>129</v>
      </c>
      <c r="D9" s="4" t="s">
        <v>130</v>
      </c>
      <c r="E9" s="4" t="s">
        <v>131</v>
      </c>
      <c r="F9" s="4" t="s">
        <v>132</v>
      </c>
      <c r="G9" s="4" t="s">
        <v>132</v>
      </c>
    </row>
    <row r="10" spans="1:7">
      <c r="A10" s="2" t="s">
        <v>136</v>
      </c>
      <c r="B10" s="4" t="s">
        <v>133</v>
      </c>
      <c r="C10" s="4" t="s">
        <v>134</v>
      </c>
      <c r="D10" s="4"/>
      <c r="E10" s="4"/>
      <c r="F10" s="4"/>
      <c r="G10" s="4"/>
    </row>
    <row r="11" spans="1:7">
      <c r="A11" s="2"/>
      <c r="B11" s="4"/>
      <c r="C11" s="4"/>
      <c r="D11" s="4"/>
      <c r="E11" s="4"/>
      <c r="F11" s="4"/>
      <c r="G11" s="4"/>
    </row>
    <row r="12" spans="1:7">
      <c r="A12" s="47"/>
      <c r="B12" s="58"/>
      <c r="C12" s="50"/>
      <c r="D12" s="20" t="e">
        <f t="shared" ref="D12:D31" si="0">IF(B12&gt;0,(B12*C12/24*B$4),(D$3*C12/(B$5*2)))</f>
        <v>#DIV/0!</v>
      </c>
      <c r="E12" s="19" t="e">
        <f t="shared" ref="E12:E31" si="1">D12/(D$3/(B$5*2))</f>
        <v>#DIV/0!</v>
      </c>
      <c r="F12" s="20" t="e">
        <f t="shared" ref="F12:F31" si="2">(D$3/(B$5*2))*C12-D12</f>
        <v>#DIV/0!</v>
      </c>
      <c r="G12" s="19" t="e">
        <f t="shared" ref="G12:G31" si="3">F12/(D$3/(B$5*2))</f>
        <v>#DIV/0!</v>
      </c>
    </row>
    <row r="13" spans="1:7">
      <c r="A13" s="59"/>
      <c r="B13" s="58"/>
      <c r="C13" s="50"/>
      <c r="D13" s="20" t="e">
        <f t="shared" si="0"/>
        <v>#DIV/0!</v>
      </c>
      <c r="E13" s="19" t="e">
        <f t="shared" si="1"/>
        <v>#DIV/0!</v>
      </c>
      <c r="F13" s="20" t="e">
        <f t="shared" si="2"/>
        <v>#DIV/0!</v>
      </c>
      <c r="G13" s="19" t="e">
        <f t="shared" si="3"/>
        <v>#DIV/0!</v>
      </c>
    </row>
    <row r="14" spans="1:7">
      <c r="A14" s="59"/>
      <c r="B14" s="58"/>
      <c r="C14" s="50"/>
      <c r="D14" s="20" t="e">
        <f t="shared" si="0"/>
        <v>#DIV/0!</v>
      </c>
      <c r="E14" s="19" t="e">
        <f t="shared" si="1"/>
        <v>#DIV/0!</v>
      </c>
      <c r="F14" s="20" t="e">
        <f t="shared" si="2"/>
        <v>#DIV/0!</v>
      </c>
      <c r="G14" s="19" t="e">
        <f t="shared" si="3"/>
        <v>#DIV/0!</v>
      </c>
    </row>
    <row r="15" spans="1:7">
      <c r="A15" s="59"/>
      <c r="B15" s="58"/>
      <c r="C15" s="50"/>
      <c r="D15" s="20" t="e">
        <f t="shared" si="0"/>
        <v>#DIV/0!</v>
      </c>
      <c r="E15" s="19" t="e">
        <f t="shared" si="1"/>
        <v>#DIV/0!</v>
      </c>
      <c r="F15" s="20" t="e">
        <f t="shared" si="2"/>
        <v>#DIV/0!</v>
      </c>
      <c r="G15" s="19" t="e">
        <f t="shared" si="3"/>
        <v>#DIV/0!</v>
      </c>
    </row>
    <row r="16" spans="1:7">
      <c r="A16" s="59"/>
      <c r="B16" s="58"/>
      <c r="C16" s="50"/>
      <c r="D16" s="20" t="e">
        <f t="shared" si="0"/>
        <v>#DIV/0!</v>
      </c>
      <c r="E16" s="19" t="e">
        <f t="shared" si="1"/>
        <v>#DIV/0!</v>
      </c>
      <c r="F16" s="20" t="e">
        <f t="shared" si="2"/>
        <v>#DIV/0!</v>
      </c>
      <c r="G16" s="19" t="e">
        <f t="shared" si="3"/>
        <v>#DIV/0!</v>
      </c>
    </row>
    <row r="17" spans="1:7">
      <c r="A17" s="59"/>
      <c r="B17" s="58"/>
      <c r="C17" s="50"/>
      <c r="D17" s="20" t="e">
        <f t="shared" si="0"/>
        <v>#DIV/0!</v>
      </c>
      <c r="E17" s="19" t="e">
        <f t="shared" si="1"/>
        <v>#DIV/0!</v>
      </c>
      <c r="F17" s="20" t="e">
        <f t="shared" si="2"/>
        <v>#DIV/0!</v>
      </c>
      <c r="G17" s="19" t="e">
        <f t="shared" si="3"/>
        <v>#DIV/0!</v>
      </c>
    </row>
    <row r="18" spans="1:7">
      <c r="A18" s="59"/>
      <c r="B18" s="58"/>
      <c r="C18" s="50"/>
      <c r="D18" s="20" t="e">
        <f t="shared" si="0"/>
        <v>#DIV/0!</v>
      </c>
      <c r="E18" s="19" t="e">
        <f t="shared" si="1"/>
        <v>#DIV/0!</v>
      </c>
      <c r="F18" s="20" t="e">
        <f t="shared" si="2"/>
        <v>#DIV/0!</v>
      </c>
      <c r="G18" s="19" t="e">
        <f t="shared" si="3"/>
        <v>#DIV/0!</v>
      </c>
    </row>
    <row r="19" spans="1:7">
      <c r="A19" s="59"/>
      <c r="B19" s="58"/>
      <c r="C19" s="50"/>
      <c r="D19" s="20" t="e">
        <f t="shared" si="0"/>
        <v>#DIV/0!</v>
      </c>
      <c r="E19" s="19" t="e">
        <f t="shared" si="1"/>
        <v>#DIV/0!</v>
      </c>
      <c r="F19" s="20" t="e">
        <f t="shared" si="2"/>
        <v>#DIV/0!</v>
      </c>
      <c r="G19" s="19" t="e">
        <f t="shared" si="3"/>
        <v>#DIV/0!</v>
      </c>
    </row>
    <row r="20" spans="1:7">
      <c r="A20" s="59"/>
      <c r="B20" s="58"/>
      <c r="C20" s="50"/>
      <c r="D20" s="20" t="e">
        <f t="shared" si="0"/>
        <v>#DIV/0!</v>
      </c>
      <c r="E20" s="19" t="e">
        <f t="shared" si="1"/>
        <v>#DIV/0!</v>
      </c>
      <c r="F20" s="20" t="e">
        <f t="shared" si="2"/>
        <v>#DIV/0!</v>
      </c>
      <c r="G20" s="19" t="e">
        <f t="shared" si="3"/>
        <v>#DIV/0!</v>
      </c>
    </row>
    <row r="21" spans="1:7">
      <c r="A21" s="59"/>
      <c r="B21" s="58"/>
      <c r="C21" s="50"/>
      <c r="D21" s="20" t="e">
        <f t="shared" si="0"/>
        <v>#DIV/0!</v>
      </c>
      <c r="E21" s="19" t="e">
        <f t="shared" si="1"/>
        <v>#DIV/0!</v>
      </c>
      <c r="F21" s="20" t="e">
        <f t="shared" si="2"/>
        <v>#DIV/0!</v>
      </c>
      <c r="G21" s="19" t="e">
        <f t="shared" si="3"/>
        <v>#DIV/0!</v>
      </c>
    </row>
    <row r="22" spans="1:7">
      <c r="A22" s="59"/>
      <c r="B22" s="58"/>
      <c r="C22" s="50"/>
      <c r="D22" s="20" t="e">
        <f t="shared" si="0"/>
        <v>#DIV/0!</v>
      </c>
      <c r="E22" s="19" t="e">
        <f t="shared" si="1"/>
        <v>#DIV/0!</v>
      </c>
      <c r="F22" s="20" t="e">
        <f t="shared" si="2"/>
        <v>#DIV/0!</v>
      </c>
      <c r="G22" s="19" t="e">
        <f t="shared" si="3"/>
        <v>#DIV/0!</v>
      </c>
    </row>
    <row r="23" spans="1:7">
      <c r="A23" s="59"/>
      <c r="B23" s="58"/>
      <c r="C23" s="50"/>
      <c r="D23" s="20" t="e">
        <f t="shared" si="0"/>
        <v>#DIV/0!</v>
      </c>
      <c r="E23" s="19" t="e">
        <f t="shared" si="1"/>
        <v>#DIV/0!</v>
      </c>
      <c r="F23" s="20" t="e">
        <f t="shared" si="2"/>
        <v>#DIV/0!</v>
      </c>
      <c r="G23" s="19" t="e">
        <f t="shared" si="3"/>
        <v>#DIV/0!</v>
      </c>
    </row>
    <row r="24" spans="1:7">
      <c r="A24" s="59"/>
      <c r="B24" s="58"/>
      <c r="C24" s="50"/>
      <c r="D24" s="20" t="e">
        <f t="shared" si="0"/>
        <v>#DIV/0!</v>
      </c>
      <c r="E24" s="19" t="e">
        <f t="shared" si="1"/>
        <v>#DIV/0!</v>
      </c>
      <c r="F24" s="20" t="e">
        <f t="shared" si="2"/>
        <v>#DIV/0!</v>
      </c>
      <c r="G24" s="19" t="e">
        <f t="shared" si="3"/>
        <v>#DIV/0!</v>
      </c>
    </row>
    <row r="25" spans="1:7">
      <c r="A25" s="59"/>
      <c r="B25" s="58"/>
      <c r="C25" s="50"/>
      <c r="D25" s="20" t="e">
        <f t="shared" si="0"/>
        <v>#DIV/0!</v>
      </c>
      <c r="E25" s="19" t="e">
        <f t="shared" si="1"/>
        <v>#DIV/0!</v>
      </c>
      <c r="F25" s="20" t="e">
        <f t="shared" si="2"/>
        <v>#DIV/0!</v>
      </c>
      <c r="G25" s="19" t="e">
        <f t="shared" si="3"/>
        <v>#DIV/0!</v>
      </c>
    </row>
    <row r="26" spans="1:7">
      <c r="A26" s="59"/>
      <c r="B26" s="58"/>
      <c r="C26" s="50"/>
      <c r="D26" s="20" t="e">
        <f t="shared" si="0"/>
        <v>#DIV/0!</v>
      </c>
      <c r="E26" s="19" t="e">
        <f t="shared" si="1"/>
        <v>#DIV/0!</v>
      </c>
      <c r="F26" s="20" t="e">
        <f t="shared" si="2"/>
        <v>#DIV/0!</v>
      </c>
      <c r="G26" s="19" t="e">
        <f t="shared" si="3"/>
        <v>#DIV/0!</v>
      </c>
    </row>
    <row r="27" spans="1:7">
      <c r="A27" s="59"/>
      <c r="B27" s="58"/>
      <c r="C27" s="50"/>
      <c r="D27" s="20" t="e">
        <f t="shared" si="0"/>
        <v>#DIV/0!</v>
      </c>
      <c r="E27" s="19" t="e">
        <f t="shared" si="1"/>
        <v>#DIV/0!</v>
      </c>
      <c r="F27" s="20" t="e">
        <f t="shared" si="2"/>
        <v>#DIV/0!</v>
      </c>
      <c r="G27" s="19" t="e">
        <f t="shared" si="3"/>
        <v>#DIV/0!</v>
      </c>
    </row>
    <row r="28" spans="1:7">
      <c r="A28" s="59"/>
      <c r="B28" s="58"/>
      <c r="C28" s="50"/>
      <c r="D28" s="20" t="e">
        <f t="shared" si="0"/>
        <v>#DIV/0!</v>
      </c>
      <c r="E28" s="19" t="e">
        <f t="shared" si="1"/>
        <v>#DIV/0!</v>
      </c>
      <c r="F28" s="20" t="e">
        <f t="shared" si="2"/>
        <v>#DIV/0!</v>
      </c>
      <c r="G28" s="19" t="e">
        <f t="shared" si="3"/>
        <v>#DIV/0!</v>
      </c>
    </row>
    <row r="29" spans="1:7">
      <c r="A29" s="59"/>
      <c r="B29" s="58"/>
      <c r="C29" s="50"/>
      <c r="D29" s="20" t="e">
        <f t="shared" si="0"/>
        <v>#DIV/0!</v>
      </c>
      <c r="E29" s="19" t="e">
        <f t="shared" si="1"/>
        <v>#DIV/0!</v>
      </c>
      <c r="F29" s="20" t="e">
        <f t="shared" si="2"/>
        <v>#DIV/0!</v>
      </c>
      <c r="G29" s="19" t="e">
        <f t="shared" si="3"/>
        <v>#DIV/0!</v>
      </c>
    </row>
    <row r="30" spans="1:7">
      <c r="A30" s="59"/>
      <c r="B30" s="58"/>
      <c r="C30" s="50"/>
      <c r="D30" s="20" t="e">
        <f t="shared" si="0"/>
        <v>#DIV/0!</v>
      </c>
      <c r="E30" s="19" t="e">
        <f t="shared" si="1"/>
        <v>#DIV/0!</v>
      </c>
      <c r="F30" s="20" t="e">
        <f t="shared" si="2"/>
        <v>#DIV/0!</v>
      </c>
      <c r="G30" s="19" t="e">
        <f t="shared" si="3"/>
        <v>#DIV/0!</v>
      </c>
    </row>
    <row r="31" spans="1:7">
      <c r="A31" s="59"/>
      <c r="B31" s="58"/>
      <c r="C31" s="50"/>
      <c r="D31" s="20" t="e">
        <f t="shared" si="0"/>
        <v>#DIV/0!</v>
      </c>
      <c r="E31" s="19" t="e">
        <f t="shared" si="1"/>
        <v>#DIV/0!</v>
      </c>
      <c r="F31" s="20" t="e">
        <f t="shared" si="2"/>
        <v>#DIV/0!</v>
      </c>
      <c r="G31" s="19" t="e">
        <f t="shared" si="3"/>
        <v>#DIV/0!</v>
      </c>
    </row>
    <row r="32" spans="1:7">
      <c r="A32" s="2"/>
      <c r="B32" s="2"/>
      <c r="C32" s="2"/>
      <c r="D32" s="2"/>
      <c r="E32" s="2"/>
      <c r="F32" s="2"/>
      <c r="G32" s="2"/>
    </row>
    <row r="33" spans="1:7">
      <c r="A33" s="2"/>
      <c r="B33" s="2"/>
      <c r="C33" s="2"/>
      <c r="D33" s="2"/>
      <c r="E33" s="2"/>
      <c r="F33" s="2"/>
      <c r="G33" s="2"/>
    </row>
    <row r="34" spans="1:7">
      <c r="A34" s="2" t="s">
        <v>137</v>
      </c>
      <c r="B34" s="2"/>
      <c r="C34" s="2"/>
      <c r="D34" s="2"/>
      <c r="E34" s="19" t="e">
        <f>F34/(D$3/(B$5*2))</f>
        <v>#DIV/0!</v>
      </c>
      <c r="F34" s="6" t="e">
        <f>SUM(F12:F33)</f>
        <v>#DIV/0!</v>
      </c>
      <c r="G34" s="60" t="e">
        <f>SUM(G12:G33)</f>
        <v>#DIV/0!</v>
      </c>
    </row>
    <row r="35" spans="1:7">
      <c r="A35" s="2"/>
      <c r="B35" s="2"/>
      <c r="C35" s="2"/>
      <c r="D35" s="2"/>
      <c r="E35" s="2"/>
      <c r="F35" s="2"/>
      <c r="G35" s="2"/>
    </row>
    <row r="36" spans="1:7">
      <c r="A36" s="2" t="s">
        <v>138</v>
      </c>
      <c r="B36" s="2"/>
      <c r="C36" s="60">
        <f>SUM(C12:C34)</f>
        <v>0</v>
      </c>
      <c r="D36" s="2"/>
      <c r="E36" s="60" t="e">
        <f>SUM(E12:E34)</f>
        <v>#DIV/0!</v>
      </c>
      <c r="F36" s="2"/>
      <c r="G36" s="2"/>
    </row>
    <row r="37" spans="1:7">
      <c r="A37" s="2"/>
      <c r="B37" s="2"/>
      <c r="C37" s="2"/>
      <c r="D37" s="2"/>
      <c r="E37" s="2"/>
      <c r="F37" s="2"/>
      <c r="G37" s="2"/>
    </row>
  </sheetData>
  <mergeCells count="1">
    <mergeCell ref="A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NIH_sal_cap_FT_acad</vt:lpstr>
      <vt:lpstr>NIH sal cap FT 12 mo</vt:lpstr>
      <vt:lpstr>NIH sal cap PT acad</vt:lpstr>
      <vt:lpstr>NIH sal cap PT 12 mo</vt:lpstr>
      <vt:lpstr>Academic Salary Paid over 12</vt:lpstr>
      <vt:lpstr>NIH sal cap FT acad pd over 12</vt:lpstr>
      <vt:lpstr>NIH cap multi accts</vt:lpstr>
      <vt:lpstr>'NIH sal cap FT acad pd over 12'!Print_Area</vt:lpstr>
      <vt:lpstr>NIH_sal_cap_FT_acad!Print_Area</vt:lpstr>
    </vt:vector>
  </TitlesOfParts>
  <Company>Controller's Office, Stanford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dconlinn</dc:creator>
  <cp:lastModifiedBy>pmccabe</cp:lastModifiedBy>
  <cp:lastPrinted>2012-11-05T21:44:46Z</cp:lastPrinted>
  <dcterms:created xsi:type="dcterms:W3CDTF">2004-05-12T18:45:43Z</dcterms:created>
  <dcterms:modified xsi:type="dcterms:W3CDTF">2012-11-14T19:15:02Z</dcterms:modified>
</cp:coreProperties>
</file>